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45" windowWidth="14430" windowHeight="12285" firstSheet="1" activeTab="1"/>
  </bookViews>
  <sheets>
    <sheet name="Evaluatie kostenhaalbaarheid" sheetId="7" state="hidden" r:id="rId1"/>
    <sheet name="Schroot kostenhaalbaarheid" sheetId="11" r:id="rId2"/>
    <sheet name="Afvalinz. kostenhaalbaarheid" sheetId="14" r:id="rId3"/>
    <sheet name="Legende haalbaarheid" sheetId="15" r:id="rId4"/>
    <sheet name="Overzicht kostprijzen" sheetId="8" r:id="rId5"/>
    <sheet name="Info Heffingen" sheetId="9" r:id="rId6"/>
    <sheet name="Haalbaarheid_Febem_2009-1012" sheetId="4" state="hidden" r:id="rId7"/>
    <sheet name="Haalbaarheid_Schroot_2009-2012" sheetId="5" state="hidden" r:id="rId8"/>
    <sheet name="Beoordelingstabel haalbaarheid" sheetId="2" r:id="rId9"/>
  </sheets>
  <externalReferences>
    <externalReference r:id="rId10"/>
  </externalReferences>
  <calcPr calcId="145621"/>
</workbook>
</file>

<file path=xl/calcChain.xml><?xml version="1.0" encoding="utf-8"?>
<calcChain xmlns="http://schemas.openxmlformats.org/spreadsheetml/2006/main">
  <c r="AO44" i="14" l="1"/>
  <c r="AN44" i="14"/>
  <c r="AM44" i="14"/>
  <c r="AL44" i="14"/>
  <c r="AK44" i="14"/>
  <c r="AJ44" i="14"/>
  <c r="AI44" i="14"/>
  <c r="AH44" i="14"/>
  <c r="AG44" i="14"/>
  <c r="AF44" i="14"/>
  <c r="AE44" i="14"/>
  <c r="AD44" i="14"/>
  <c r="AC44" i="14"/>
  <c r="AB44" i="14"/>
  <c r="AA44" i="14"/>
  <c r="Z44" i="14"/>
  <c r="AI74" i="14"/>
  <c r="AI67" i="14"/>
  <c r="AH67" i="14"/>
  <c r="AH74" i="14" s="1"/>
  <c r="AI59" i="14"/>
  <c r="AI52" i="14"/>
  <c r="AH52" i="14"/>
  <c r="AH59" i="14" s="1"/>
  <c r="AI37" i="14"/>
  <c r="AH37" i="14"/>
  <c r="AI28" i="14"/>
  <c r="AI43" i="14" s="1"/>
  <c r="AI58" i="14" s="1"/>
  <c r="AI73" i="14" s="1"/>
  <c r="AH28" i="14"/>
  <c r="AH43" i="14" s="1"/>
  <c r="AH58" i="14" s="1"/>
  <c r="AH73" i="14" s="1"/>
  <c r="AI27" i="14"/>
  <c r="AH25" i="14"/>
  <c r="AH40" i="14" s="1"/>
  <c r="AH55" i="14" s="1"/>
  <c r="AH70" i="14" s="1"/>
  <c r="AI24" i="14"/>
  <c r="AI39" i="14" s="1"/>
  <c r="AI54" i="14" s="1"/>
  <c r="AI69" i="14" s="1"/>
  <c r="AH24" i="14"/>
  <c r="AH39" i="14" s="1"/>
  <c r="AH54" i="14" s="1"/>
  <c r="AH69" i="14" s="1"/>
  <c r="AI23" i="14"/>
  <c r="AI38" i="14" s="1"/>
  <c r="AH23" i="14"/>
  <c r="AH38" i="14" s="1"/>
  <c r="AI22" i="14"/>
  <c r="AH22" i="14"/>
  <c r="AH27" i="14" s="1"/>
  <c r="AH39" i="11"/>
  <c r="AH54" i="11" s="1"/>
  <c r="AH69" i="11" s="1"/>
  <c r="AI37" i="11"/>
  <c r="AI44" i="11" s="1"/>
  <c r="AH37" i="11"/>
  <c r="AH44" i="11" s="1"/>
  <c r="AI28" i="11"/>
  <c r="AI43" i="11" s="1"/>
  <c r="AH28" i="11"/>
  <c r="AI24" i="11"/>
  <c r="AI39" i="11" s="1"/>
  <c r="AI54" i="11" s="1"/>
  <c r="AI69" i="11" s="1"/>
  <c r="AH24" i="11"/>
  <c r="AI67" i="11"/>
  <c r="AI74" i="11" s="1"/>
  <c r="AH67" i="11"/>
  <c r="AH74" i="11" s="1"/>
  <c r="AI52" i="11"/>
  <c r="AI59" i="11" s="1"/>
  <c r="AH52" i="11"/>
  <c r="AH59" i="11" s="1"/>
  <c r="AI22" i="11"/>
  <c r="AI27" i="11" s="1"/>
  <c r="AH22" i="11"/>
  <c r="AH27" i="11" s="1"/>
  <c r="AH53" i="14" l="1"/>
  <c r="AH41" i="14"/>
  <c r="AI53" i="14"/>
  <c r="AH26" i="14"/>
  <c r="AH43" i="11"/>
  <c r="AH58" i="11" s="1"/>
  <c r="AH73" i="11" s="1"/>
  <c r="AI58" i="11"/>
  <c r="AI73" i="11" s="1"/>
  <c r="E54" i="11"/>
  <c r="E39" i="11"/>
  <c r="E24" i="11"/>
  <c r="AH68" i="14" l="1"/>
  <c r="AH71" i="14" s="1"/>
  <c r="AH56" i="14"/>
  <c r="AH35" i="14"/>
  <c r="AI68" i="14"/>
  <c r="AH50" i="14"/>
  <c r="AQ25" i="14"/>
  <c r="AP25" i="14"/>
  <c r="Q25" i="14"/>
  <c r="N25" i="14"/>
  <c r="M25" i="14"/>
  <c r="L25" i="14"/>
  <c r="Y25" i="14" s="1"/>
  <c r="K25" i="14"/>
  <c r="X25" i="14" s="1"/>
  <c r="J25" i="14"/>
  <c r="W25" i="14" s="1"/>
  <c r="Z25" i="14" s="1"/>
  <c r="I25" i="14"/>
  <c r="H25" i="14"/>
  <c r="U25" i="14" s="1"/>
  <c r="G25" i="14"/>
  <c r="AB25" i="14" s="1"/>
  <c r="AD25" i="14" s="1"/>
  <c r="F25" i="14"/>
  <c r="S25" i="14" s="1"/>
  <c r="E25" i="14"/>
  <c r="R25" i="14" s="1"/>
  <c r="D25" i="14"/>
  <c r="AQ24" i="14"/>
  <c r="AP24" i="14"/>
  <c r="AG24" i="14"/>
  <c r="AK24" i="14" s="1"/>
  <c r="AF24" i="14"/>
  <c r="AJ24" i="14" s="1"/>
  <c r="AC24" i="14"/>
  <c r="AE24" i="14" s="1"/>
  <c r="AB24" i="14"/>
  <c r="AD24" i="14" s="1"/>
  <c r="S24" i="14"/>
  <c r="V24" i="14" s="1"/>
  <c r="Y24" i="14" s="1"/>
  <c r="AA24" i="14" s="1"/>
  <c r="R24" i="14"/>
  <c r="U24" i="14" s="1"/>
  <c r="X24" i="14" s="1"/>
  <c r="Q24" i="14"/>
  <c r="T24" i="14" s="1"/>
  <c r="W24" i="14" s="1"/>
  <c r="Z24" i="14" s="1"/>
  <c r="N24" i="14"/>
  <c r="P24" i="14" s="1"/>
  <c r="M24" i="14"/>
  <c r="O24" i="14" s="1"/>
  <c r="L24" i="14"/>
  <c r="K24" i="14"/>
  <c r="J24" i="14"/>
  <c r="I24" i="14"/>
  <c r="H24" i="14"/>
  <c r="G24" i="14"/>
  <c r="F24" i="14"/>
  <c r="E24" i="14"/>
  <c r="D24" i="14"/>
  <c r="AQ23" i="14"/>
  <c r="AP23" i="14"/>
  <c r="N23" i="14"/>
  <c r="P23" i="14" s="1"/>
  <c r="M23" i="14"/>
  <c r="O23" i="14" s="1"/>
  <c r="L23" i="14"/>
  <c r="Y23" i="14" s="1"/>
  <c r="K23" i="14"/>
  <c r="X23" i="14" s="1"/>
  <c r="J23" i="14"/>
  <c r="W23" i="14" s="1"/>
  <c r="I23" i="14"/>
  <c r="AG23" i="14" s="1"/>
  <c r="H23" i="14"/>
  <c r="U23" i="14" s="1"/>
  <c r="G23" i="14"/>
  <c r="AF23" i="14" s="1"/>
  <c r="F23" i="14"/>
  <c r="S23" i="14" s="1"/>
  <c r="E23" i="14"/>
  <c r="R23" i="14" s="1"/>
  <c r="D23" i="14"/>
  <c r="Q23" i="14" s="1"/>
  <c r="AG24" i="11"/>
  <c r="AF24" i="11"/>
  <c r="AC24" i="11"/>
  <c r="AB24" i="11"/>
  <c r="R24" i="11"/>
  <c r="U24" i="11" s="1"/>
  <c r="X24" i="11" s="1"/>
  <c r="S24" i="11"/>
  <c r="V24" i="11" s="1"/>
  <c r="Y24" i="11" s="1"/>
  <c r="AA24" i="11" s="1"/>
  <c r="Q24" i="11"/>
  <c r="T24" i="11" s="1"/>
  <c r="W24" i="11" s="1"/>
  <c r="Z24" i="11" s="1"/>
  <c r="AA25" i="14" l="1"/>
  <c r="AI25" i="14"/>
  <c r="AH65" i="14"/>
  <c r="AH80" i="14"/>
  <c r="AC25" i="14"/>
  <c r="AE25" i="14" s="1"/>
  <c r="V25" i="14"/>
  <c r="V23" i="14"/>
  <c r="AA23" i="14" s="1"/>
  <c r="AF25" i="14"/>
  <c r="AL25" i="14" s="1"/>
  <c r="AN25" i="14" s="1"/>
  <c r="T25" i="14"/>
  <c r="AG25" i="14"/>
  <c r="AM25" i="14" s="1"/>
  <c r="AO25" i="14" s="1"/>
  <c r="AM23" i="14"/>
  <c r="AO23" i="14" s="1"/>
  <c r="AK23" i="14"/>
  <c r="AL23" i="14"/>
  <c r="AN23" i="14" s="1"/>
  <c r="AJ23" i="14"/>
  <c r="AL24" i="14"/>
  <c r="AN24" i="14" s="1"/>
  <c r="AM24" i="14"/>
  <c r="AO24" i="14" s="1"/>
  <c r="T23" i="14"/>
  <c r="Z23" i="14" s="1"/>
  <c r="AB23" i="14"/>
  <c r="AD23" i="14" s="1"/>
  <c r="AC23" i="14"/>
  <c r="AE23" i="14" s="1"/>
  <c r="AI26" i="14" l="1"/>
  <c r="AI35" i="14" s="1"/>
  <c r="AJ25" i="14"/>
  <c r="AK25" i="14"/>
  <c r="F53" i="11" l="1"/>
  <c r="Q17" i="14" l="1"/>
  <c r="AD24" i="11" l="1"/>
  <c r="M74" i="14" l="1"/>
  <c r="L74" i="14"/>
  <c r="K74" i="14"/>
  <c r="J74" i="14"/>
  <c r="I74" i="14"/>
  <c r="P74" i="14" s="1"/>
  <c r="H74" i="14"/>
  <c r="G74" i="14"/>
  <c r="O74" i="14" s="1"/>
  <c r="F74" i="14"/>
  <c r="E74" i="14"/>
  <c r="D74" i="14"/>
  <c r="AQ73" i="14"/>
  <c r="AP73" i="14"/>
  <c r="N73" i="14"/>
  <c r="M73" i="14"/>
  <c r="L73" i="14"/>
  <c r="K73" i="14"/>
  <c r="J73" i="14"/>
  <c r="I73" i="14"/>
  <c r="P73" i="14" s="1"/>
  <c r="H73" i="14"/>
  <c r="G73" i="14"/>
  <c r="O73" i="14" s="1"/>
  <c r="F73" i="14"/>
  <c r="E73" i="14"/>
  <c r="D73" i="14"/>
  <c r="AQ72" i="14"/>
  <c r="AP72" i="14"/>
  <c r="AQ70" i="14"/>
  <c r="AP70" i="14"/>
  <c r="N70" i="14"/>
  <c r="M70" i="14"/>
  <c r="L70" i="14"/>
  <c r="K70" i="14"/>
  <c r="J70" i="14"/>
  <c r="I70" i="14"/>
  <c r="H70" i="14"/>
  <c r="G70" i="14"/>
  <c r="F70" i="14"/>
  <c r="E70" i="14"/>
  <c r="D70" i="14"/>
  <c r="N69" i="14"/>
  <c r="M69" i="14"/>
  <c r="L69" i="14"/>
  <c r="K69" i="14"/>
  <c r="J69" i="14"/>
  <c r="I69" i="14"/>
  <c r="H69" i="14"/>
  <c r="G69" i="14"/>
  <c r="F69" i="14"/>
  <c r="E69" i="14"/>
  <c r="D69" i="14"/>
  <c r="AQ68" i="14"/>
  <c r="AP68" i="14"/>
  <c r="L68" i="14"/>
  <c r="K68" i="14"/>
  <c r="J68" i="14"/>
  <c r="I68" i="14"/>
  <c r="H68" i="14"/>
  <c r="G68" i="14"/>
  <c r="F68" i="14"/>
  <c r="E68" i="14"/>
  <c r="D68" i="14"/>
  <c r="AQ67" i="14"/>
  <c r="AQ74" i="14" s="1"/>
  <c r="AP67" i="14"/>
  <c r="AP74" i="14" s="1"/>
  <c r="AO67" i="14"/>
  <c r="AO74" i="14" s="1"/>
  <c r="AN67" i="14"/>
  <c r="AN74" i="14" s="1"/>
  <c r="AM67" i="14"/>
  <c r="AM74" i="14" s="1"/>
  <c r="AL67" i="14"/>
  <c r="AL74" i="14" s="1"/>
  <c r="AK67" i="14"/>
  <c r="AK74" i="14" s="1"/>
  <c r="AJ67" i="14"/>
  <c r="AJ74" i="14" s="1"/>
  <c r="AG67" i="14"/>
  <c r="AG74" i="14" s="1"/>
  <c r="AF67" i="14"/>
  <c r="AF74" i="14" s="1"/>
  <c r="AE67" i="14"/>
  <c r="AE74" i="14" s="1"/>
  <c r="AD67" i="14"/>
  <c r="AD74" i="14" s="1"/>
  <c r="AC67" i="14"/>
  <c r="AC74" i="14" s="1"/>
  <c r="AB67" i="14"/>
  <c r="AB74" i="14" s="1"/>
  <c r="AA67" i="14"/>
  <c r="AA74" i="14" s="1"/>
  <c r="Z67" i="14"/>
  <c r="Z74" i="14" s="1"/>
  <c r="Y67" i="14"/>
  <c r="Y74" i="14" s="1"/>
  <c r="X67" i="14"/>
  <c r="X74" i="14" s="1"/>
  <c r="W67" i="14"/>
  <c r="W74" i="14" s="1"/>
  <c r="V67" i="14"/>
  <c r="V74" i="14" s="1"/>
  <c r="U67" i="14"/>
  <c r="U74" i="14" s="1"/>
  <c r="T67" i="14"/>
  <c r="T74" i="14" s="1"/>
  <c r="S67" i="14"/>
  <c r="S74" i="14" s="1"/>
  <c r="R67" i="14"/>
  <c r="R74" i="14" s="1"/>
  <c r="Q67" i="14"/>
  <c r="Q74" i="14" s="1"/>
  <c r="P67" i="14"/>
  <c r="O67" i="14"/>
  <c r="N67" i="14"/>
  <c r="N72" i="14" s="1"/>
  <c r="M67" i="14"/>
  <c r="M72" i="14" s="1"/>
  <c r="L67" i="14"/>
  <c r="L72" i="14" s="1"/>
  <c r="P72" i="14" s="1"/>
  <c r="K67" i="14"/>
  <c r="K72" i="14" s="1"/>
  <c r="J67" i="14"/>
  <c r="J72" i="14" s="1"/>
  <c r="O72" i="14" s="1"/>
  <c r="I67" i="14"/>
  <c r="I72" i="14" s="1"/>
  <c r="H67" i="14"/>
  <c r="H72" i="14" s="1"/>
  <c r="G67" i="14"/>
  <c r="G72" i="14" s="1"/>
  <c r="F67" i="14"/>
  <c r="F72" i="14" s="1"/>
  <c r="E67" i="14"/>
  <c r="E72" i="14" s="1"/>
  <c r="D67" i="14"/>
  <c r="D72" i="14" s="1"/>
  <c r="M59" i="14"/>
  <c r="L59" i="14"/>
  <c r="K59" i="14"/>
  <c r="J59" i="14"/>
  <c r="I59" i="14"/>
  <c r="P59" i="14" s="1"/>
  <c r="H59" i="14"/>
  <c r="G59" i="14"/>
  <c r="O59" i="14" s="1"/>
  <c r="F59" i="14"/>
  <c r="E59" i="14"/>
  <c r="D59" i="14"/>
  <c r="AQ58" i="14"/>
  <c r="AP58" i="14"/>
  <c r="N58" i="14"/>
  <c r="M58" i="14"/>
  <c r="L58" i="14"/>
  <c r="K58" i="14"/>
  <c r="J58" i="14"/>
  <c r="I58" i="14"/>
  <c r="P58" i="14" s="1"/>
  <c r="H58" i="14"/>
  <c r="G58" i="14"/>
  <c r="O58" i="14" s="1"/>
  <c r="F58" i="14"/>
  <c r="E58" i="14"/>
  <c r="D58" i="14"/>
  <c r="AQ57" i="14"/>
  <c r="AP57" i="14"/>
  <c r="AQ55" i="14"/>
  <c r="AP55" i="14"/>
  <c r="N55" i="14"/>
  <c r="M55" i="14"/>
  <c r="L55" i="14"/>
  <c r="K55" i="14"/>
  <c r="J55" i="14"/>
  <c r="I55" i="14"/>
  <c r="H55" i="14"/>
  <c r="G55" i="14"/>
  <c r="F55" i="14"/>
  <c r="E55" i="14"/>
  <c r="D55" i="14"/>
  <c r="N54" i="14"/>
  <c r="M54" i="14"/>
  <c r="L54" i="14"/>
  <c r="K54" i="14"/>
  <c r="J54" i="14"/>
  <c r="I54" i="14"/>
  <c r="H54" i="14"/>
  <c r="G54" i="14"/>
  <c r="F54" i="14"/>
  <c r="E54" i="14"/>
  <c r="D54" i="14"/>
  <c r="AQ53" i="14"/>
  <c r="AP53" i="14"/>
  <c r="L53" i="14"/>
  <c r="K53" i="14"/>
  <c r="J53" i="14"/>
  <c r="I53" i="14"/>
  <c r="H53" i="14"/>
  <c r="G53" i="14"/>
  <c r="F53" i="14"/>
  <c r="E53" i="14"/>
  <c r="D53" i="14"/>
  <c r="AQ52" i="14"/>
  <c r="AQ59" i="14" s="1"/>
  <c r="AP52" i="14"/>
  <c r="AP59" i="14" s="1"/>
  <c r="AO52" i="14"/>
  <c r="AO59" i="14" s="1"/>
  <c r="AN52" i="14"/>
  <c r="AN59" i="14" s="1"/>
  <c r="AM52" i="14"/>
  <c r="AM59" i="14" s="1"/>
  <c r="AL52" i="14"/>
  <c r="AL59" i="14" s="1"/>
  <c r="AK52" i="14"/>
  <c r="AK59" i="14" s="1"/>
  <c r="AJ52" i="14"/>
  <c r="AJ59" i="14" s="1"/>
  <c r="AG52" i="14"/>
  <c r="AG59" i="14" s="1"/>
  <c r="AF52" i="14"/>
  <c r="AF59" i="14" s="1"/>
  <c r="AE52" i="14"/>
  <c r="AE59" i="14" s="1"/>
  <c r="AD52" i="14"/>
  <c r="AD59" i="14" s="1"/>
  <c r="AC52" i="14"/>
  <c r="AC59" i="14" s="1"/>
  <c r="AB52" i="14"/>
  <c r="AB59" i="14" s="1"/>
  <c r="AA52" i="14"/>
  <c r="AA59" i="14" s="1"/>
  <c r="Z52" i="14"/>
  <c r="Z59" i="14" s="1"/>
  <c r="Y52" i="14"/>
  <c r="Y59" i="14" s="1"/>
  <c r="X52" i="14"/>
  <c r="X59" i="14" s="1"/>
  <c r="W52" i="14"/>
  <c r="W59" i="14" s="1"/>
  <c r="V52" i="14"/>
  <c r="V59" i="14" s="1"/>
  <c r="U52" i="14"/>
  <c r="U59" i="14" s="1"/>
  <c r="T52" i="14"/>
  <c r="T59" i="14" s="1"/>
  <c r="S52" i="14"/>
  <c r="S59" i="14" s="1"/>
  <c r="R52" i="14"/>
  <c r="R59" i="14" s="1"/>
  <c r="Q52" i="14"/>
  <c r="Q59" i="14" s="1"/>
  <c r="P52" i="14"/>
  <c r="O52" i="14"/>
  <c r="N52" i="14"/>
  <c r="N57" i="14" s="1"/>
  <c r="M52" i="14"/>
  <c r="M57" i="14" s="1"/>
  <c r="L52" i="14"/>
  <c r="L57" i="14" s="1"/>
  <c r="P57" i="14" s="1"/>
  <c r="K52" i="14"/>
  <c r="K57" i="14" s="1"/>
  <c r="J52" i="14"/>
  <c r="J57" i="14" s="1"/>
  <c r="I52" i="14"/>
  <c r="I57" i="14" s="1"/>
  <c r="H52" i="14"/>
  <c r="H57" i="14" s="1"/>
  <c r="G52" i="14"/>
  <c r="G57" i="14" s="1"/>
  <c r="F52" i="14"/>
  <c r="F57" i="14" s="1"/>
  <c r="E52" i="14"/>
  <c r="E57" i="14" s="1"/>
  <c r="D52" i="14"/>
  <c r="D57" i="14" s="1"/>
  <c r="M44" i="14"/>
  <c r="L44" i="14"/>
  <c r="K44" i="14"/>
  <c r="J44" i="14"/>
  <c r="I44" i="14"/>
  <c r="P44" i="14" s="1"/>
  <c r="H44" i="14"/>
  <c r="G44" i="14"/>
  <c r="O44" i="14" s="1"/>
  <c r="F44" i="14"/>
  <c r="E44" i="14"/>
  <c r="D44" i="14"/>
  <c r="AQ43" i="14"/>
  <c r="AP43" i="14"/>
  <c r="N43" i="14"/>
  <c r="M43" i="14"/>
  <c r="L43" i="14"/>
  <c r="K43" i="14"/>
  <c r="J43" i="14"/>
  <c r="I43" i="14"/>
  <c r="P43" i="14" s="1"/>
  <c r="H43" i="14"/>
  <c r="G43" i="14"/>
  <c r="O43" i="14" s="1"/>
  <c r="F43" i="14"/>
  <c r="E43" i="14"/>
  <c r="D43" i="14"/>
  <c r="AQ42" i="14"/>
  <c r="AP42" i="14"/>
  <c r="K42" i="14"/>
  <c r="H42" i="14"/>
  <c r="AQ40" i="14"/>
  <c r="AP40" i="14"/>
  <c r="P40" i="14"/>
  <c r="P55" i="14" s="1"/>
  <c r="P70" i="14" s="1"/>
  <c r="O40" i="14"/>
  <c r="O55" i="14" s="1"/>
  <c r="O70" i="14" s="1"/>
  <c r="N40" i="14"/>
  <c r="M40" i="14"/>
  <c r="L40" i="14"/>
  <c r="K40" i="14"/>
  <c r="J40" i="14"/>
  <c r="I40" i="14"/>
  <c r="AI40" i="14" s="1"/>
  <c r="H40" i="14"/>
  <c r="G40" i="14"/>
  <c r="F40" i="14"/>
  <c r="E40" i="14"/>
  <c r="R40" i="14" s="1"/>
  <c r="R55" i="14" s="1"/>
  <c r="R70" i="14" s="1"/>
  <c r="D40" i="14"/>
  <c r="N39" i="14"/>
  <c r="M39" i="14"/>
  <c r="L39" i="14"/>
  <c r="K39" i="14"/>
  <c r="J39" i="14"/>
  <c r="I39" i="14"/>
  <c r="H39" i="14"/>
  <c r="G39" i="14"/>
  <c r="F39" i="14"/>
  <c r="E39" i="14"/>
  <c r="D39" i="14"/>
  <c r="AQ38" i="14"/>
  <c r="AP38" i="14"/>
  <c r="L38" i="14"/>
  <c r="K38" i="14"/>
  <c r="J38" i="14"/>
  <c r="I38" i="14"/>
  <c r="H38" i="14"/>
  <c r="G38" i="14"/>
  <c r="F38" i="14"/>
  <c r="E38" i="14"/>
  <c r="D38" i="14"/>
  <c r="AQ37" i="14"/>
  <c r="AQ44" i="14" s="1"/>
  <c r="AP37" i="14"/>
  <c r="AP44" i="14" s="1"/>
  <c r="AO37" i="14"/>
  <c r="AN37" i="14"/>
  <c r="AM37" i="14"/>
  <c r="AL37" i="14"/>
  <c r="AK37" i="14"/>
  <c r="AJ37" i="14"/>
  <c r="AG37" i="14"/>
  <c r="AF37" i="14"/>
  <c r="AE37" i="14"/>
  <c r="AD37" i="14"/>
  <c r="AC37" i="14"/>
  <c r="AB37" i="14"/>
  <c r="AA37" i="14"/>
  <c r="Z37" i="14"/>
  <c r="Y37" i="14"/>
  <c r="Y44" i="14" s="1"/>
  <c r="X37" i="14"/>
  <c r="X44" i="14" s="1"/>
  <c r="W37" i="14"/>
  <c r="W44" i="14" s="1"/>
  <c r="V37" i="14"/>
  <c r="V44" i="14" s="1"/>
  <c r="U37" i="14"/>
  <c r="U44" i="14" s="1"/>
  <c r="T37" i="14"/>
  <c r="T44" i="14" s="1"/>
  <c r="S37" i="14"/>
  <c r="S44" i="14" s="1"/>
  <c r="R37" i="14"/>
  <c r="R44" i="14" s="1"/>
  <c r="Q37" i="14"/>
  <c r="Q44" i="14" s="1"/>
  <c r="P37" i="14"/>
  <c r="O37" i="14"/>
  <c r="N37" i="14"/>
  <c r="N42" i="14" s="1"/>
  <c r="M37" i="14"/>
  <c r="M42" i="14" s="1"/>
  <c r="L37" i="14"/>
  <c r="L42" i="14" s="1"/>
  <c r="J37" i="14"/>
  <c r="J42" i="14" s="1"/>
  <c r="I37" i="14"/>
  <c r="I42" i="14" s="1"/>
  <c r="G37" i="14"/>
  <c r="G42" i="14" s="1"/>
  <c r="F37" i="14"/>
  <c r="F42" i="14" s="1"/>
  <c r="E37" i="14"/>
  <c r="E42" i="14" s="1"/>
  <c r="D37" i="14"/>
  <c r="D42" i="14" s="1"/>
  <c r="P29" i="14"/>
  <c r="M29" i="14"/>
  <c r="L29" i="14"/>
  <c r="K29" i="14"/>
  <c r="J29" i="14"/>
  <c r="I29" i="14"/>
  <c r="H29" i="14"/>
  <c r="G29" i="14"/>
  <c r="F29" i="14"/>
  <c r="E29" i="14"/>
  <c r="D29" i="14"/>
  <c r="AQ28" i="14"/>
  <c r="AP28" i="14"/>
  <c r="AG28" i="14"/>
  <c r="AF28" i="14"/>
  <c r="AJ28" i="14" s="1"/>
  <c r="AJ43" i="14" s="1"/>
  <c r="AJ58" i="14" s="1"/>
  <c r="AJ73" i="14" s="1"/>
  <c r="AC28" i="14"/>
  <c r="AC43" i="14" s="1"/>
  <c r="AC58" i="14" s="1"/>
  <c r="AC73" i="14" s="1"/>
  <c r="AB28" i="14"/>
  <c r="Y28" i="14"/>
  <c r="Y43" i="14" s="1"/>
  <c r="Y58" i="14" s="1"/>
  <c r="Y73" i="14" s="1"/>
  <c r="X28" i="14"/>
  <c r="X43" i="14" s="1"/>
  <c r="X58" i="14" s="1"/>
  <c r="X73" i="14" s="1"/>
  <c r="W28" i="14"/>
  <c r="V28" i="14"/>
  <c r="V43" i="14" s="1"/>
  <c r="U28" i="14"/>
  <c r="U43" i="14" s="1"/>
  <c r="T28" i="14"/>
  <c r="T43" i="14" s="1"/>
  <c r="T58" i="14" s="1"/>
  <c r="T73" i="14" s="1"/>
  <c r="S28" i="14"/>
  <c r="S43" i="14" s="1"/>
  <c r="S58" i="14" s="1"/>
  <c r="S73" i="14" s="1"/>
  <c r="R28" i="14"/>
  <c r="R43" i="14" s="1"/>
  <c r="R58" i="14" s="1"/>
  <c r="R73" i="14" s="1"/>
  <c r="Q28" i="14"/>
  <c r="Q43" i="14" s="1"/>
  <c r="Q58" i="14" s="1"/>
  <c r="Q73" i="14" s="1"/>
  <c r="N28" i="14"/>
  <c r="P28" i="14" s="1"/>
  <c r="M28" i="14"/>
  <c r="O28" i="14" s="1"/>
  <c r="L28" i="14"/>
  <c r="K28" i="14"/>
  <c r="J28" i="14"/>
  <c r="I28" i="14"/>
  <c r="H28" i="14"/>
  <c r="G28" i="14"/>
  <c r="F28" i="14"/>
  <c r="E28" i="14"/>
  <c r="D28" i="14"/>
  <c r="AQ27" i="14"/>
  <c r="AP27" i="14"/>
  <c r="AC39" i="14"/>
  <c r="AC54" i="14" s="1"/>
  <c r="AC69" i="14" s="1"/>
  <c r="AA39" i="14"/>
  <c r="AA54" i="14" s="1"/>
  <c r="AA69" i="14" s="1"/>
  <c r="Z39" i="14"/>
  <c r="Z54" i="14" s="1"/>
  <c r="Z69" i="14" s="1"/>
  <c r="Y39" i="14"/>
  <c r="Y54" i="14" s="1"/>
  <c r="Y69" i="14" s="1"/>
  <c r="X39" i="14"/>
  <c r="X54" i="14" s="1"/>
  <c r="X69" i="14" s="1"/>
  <c r="V39" i="14"/>
  <c r="V54" i="14" s="1"/>
  <c r="V69" i="14" s="1"/>
  <c r="U39" i="14"/>
  <c r="U54" i="14" s="1"/>
  <c r="U69" i="14" s="1"/>
  <c r="T39" i="14"/>
  <c r="T54" i="14" s="1"/>
  <c r="T69" i="14" s="1"/>
  <c r="S39" i="14"/>
  <c r="S54" i="14" s="1"/>
  <c r="S69" i="14" s="1"/>
  <c r="R39" i="14"/>
  <c r="R54" i="14" s="1"/>
  <c r="R69" i="14" s="1"/>
  <c r="Q39" i="14"/>
  <c r="Q54" i="14" s="1"/>
  <c r="Q69" i="14" s="1"/>
  <c r="P39" i="14"/>
  <c r="P54" i="14" s="1"/>
  <c r="P69" i="14" s="1"/>
  <c r="O39" i="14"/>
  <c r="O54" i="14" s="1"/>
  <c r="O69" i="14" s="1"/>
  <c r="N38" i="14"/>
  <c r="N53" i="14" s="1"/>
  <c r="M38" i="14"/>
  <c r="K26" i="14"/>
  <c r="AA38" i="14"/>
  <c r="G26" i="14"/>
  <c r="AQ22" i="14"/>
  <c r="AQ29" i="14" s="1"/>
  <c r="AP22" i="14"/>
  <c r="AP29" i="14" s="1"/>
  <c r="AO22" i="14"/>
  <c r="AN22" i="14"/>
  <c r="AM22" i="14"/>
  <c r="AL22" i="14"/>
  <c r="AK22" i="14"/>
  <c r="AJ22" i="14"/>
  <c r="AG22" i="14"/>
  <c r="AG27" i="14" s="1"/>
  <c r="AF22" i="14"/>
  <c r="AF27" i="14" s="1"/>
  <c r="AE22" i="14"/>
  <c r="AD22" i="14"/>
  <c r="AC22" i="14"/>
  <c r="AC29" i="14" s="1"/>
  <c r="AE29" i="14" s="1"/>
  <c r="AB22" i="14"/>
  <c r="AB27" i="14" s="1"/>
  <c r="AA22" i="14"/>
  <c r="AA29" i="14" s="1"/>
  <c r="Z22" i="14"/>
  <c r="Z29" i="14" s="1"/>
  <c r="Y22" i="14"/>
  <c r="Y29" i="14" s="1"/>
  <c r="X22" i="14"/>
  <c r="X27" i="14" s="1"/>
  <c r="W22" i="14"/>
  <c r="V22" i="14"/>
  <c r="V27" i="14" s="1"/>
  <c r="U22" i="14"/>
  <c r="U29" i="14" s="1"/>
  <c r="T22" i="14"/>
  <c r="T27" i="14" s="1"/>
  <c r="S22" i="14"/>
  <c r="S27" i="14" s="1"/>
  <c r="R22" i="14"/>
  <c r="Q22" i="14"/>
  <c r="Q29" i="14" s="1"/>
  <c r="P22" i="14"/>
  <c r="O22" i="14"/>
  <c r="N22" i="14"/>
  <c r="N27" i="14" s="1"/>
  <c r="M22" i="14"/>
  <c r="M27" i="14" s="1"/>
  <c r="O27" i="14" s="1"/>
  <c r="L22" i="14"/>
  <c r="L27" i="14" s="1"/>
  <c r="K22" i="14"/>
  <c r="K27" i="14" s="1"/>
  <c r="J22" i="14"/>
  <c r="J27" i="14" s="1"/>
  <c r="I22" i="14"/>
  <c r="I27" i="14" s="1"/>
  <c r="AI42" i="14" s="1"/>
  <c r="H22" i="14"/>
  <c r="H27" i="14" s="1"/>
  <c r="G22" i="14"/>
  <c r="G27" i="14" s="1"/>
  <c r="AH42" i="14" s="1"/>
  <c r="F22" i="14"/>
  <c r="F27" i="14" s="1"/>
  <c r="E22" i="14"/>
  <c r="E27" i="14" s="1"/>
  <c r="D22" i="14"/>
  <c r="D27" i="14" s="1"/>
  <c r="Q22" i="11"/>
  <c r="AI55" i="14" l="1"/>
  <c r="AI41" i="14"/>
  <c r="AI50" i="14" s="1"/>
  <c r="AI45" i="14"/>
  <c r="AH45" i="14"/>
  <c r="AH46" i="14" s="1"/>
  <c r="AL28" i="14"/>
  <c r="AN28" i="14" s="1"/>
  <c r="AN43" i="14" s="1"/>
  <c r="AN58" i="14" s="1"/>
  <c r="AN73" i="14" s="1"/>
  <c r="F45" i="14"/>
  <c r="AP75" i="14"/>
  <c r="V58" i="14"/>
  <c r="V73" i="14" s="1"/>
  <c r="U58" i="14"/>
  <c r="U73" i="14" s="1"/>
  <c r="F41" i="14"/>
  <c r="F50" i="14" s="1"/>
  <c r="J41" i="14"/>
  <c r="J50" i="14" s="1"/>
  <c r="D30" i="14"/>
  <c r="H30" i="14"/>
  <c r="L30" i="14"/>
  <c r="N56" i="14"/>
  <c r="Q40" i="14"/>
  <c r="Q55" i="14" s="1"/>
  <c r="Q70" i="14" s="1"/>
  <c r="U40" i="14"/>
  <c r="U55" i="14" s="1"/>
  <c r="U70" i="14" s="1"/>
  <c r="Y40" i="14"/>
  <c r="Y55" i="14" s="1"/>
  <c r="Y70" i="14" s="1"/>
  <c r="M45" i="14"/>
  <c r="F60" i="14"/>
  <c r="N60" i="14"/>
  <c r="D56" i="14"/>
  <c r="D65" i="14" s="1"/>
  <c r="H56" i="14"/>
  <c r="L56" i="14"/>
  <c r="L65" i="14" s="1"/>
  <c r="J56" i="14"/>
  <c r="J65" i="14" s="1"/>
  <c r="D75" i="14"/>
  <c r="H75" i="14"/>
  <c r="P75" i="14"/>
  <c r="F71" i="14"/>
  <c r="F80" i="14" s="1"/>
  <c r="J71" i="14"/>
  <c r="AQ26" i="14"/>
  <c r="AQ35" i="14" s="1"/>
  <c r="S40" i="14"/>
  <c r="S55" i="14" s="1"/>
  <c r="S70" i="14" s="1"/>
  <c r="H45" i="14"/>
  <c r="N75" i="14"/>
  <c r="E30" i="14"/>
  <c r="AP39" i="14" s="1"/>
  <c r="AP41" i="14" s="1"/>
  <c r="AP50" i="14" s="1"/>
  <c r="P38" i="14"/>
  <c r="P41" i="14" s="1"/>
  <c r="M26" i="14"/>
  <c r="M35" i="14" s="1"/>
  <c r="E45" i="14"/>
  <c r="AP54" i="14" s="1"/>
  <c r="AP56" i="14" s="1"/>
  <c r="K45" i="14"/>
  <c r="AP26" i="14"/>
  <c r="AP35" i="14" s="1"/>
  <c r="X40" i="14"/>
  <c r="X55" i="14" s="1"/>
  <c r="X70" i="14" s="1"/>
  <c r="F56" i="14"/>
  <c r="F65" i="14" s="1"/>
  <c r="E75" i="14"/>
  <c r="I75" i="14"/>
  <c r="M75" i="14"/>
  <c r="K71" i="14"/>
  <c r="K80" i="14" s="1"/>
  <c r="I30" i="14"/>
  <c r="O38" i="14"/>
  <c r="O41" i="14" s="1"/>
  <c r="O50" i="14" s="1"/>
  <c r="V38" i="14"/>
  <c r="V53" i="14" s="1"/>
  <c r="V68" i="14" s="1"/>
  <c r="X38" i="14"/>
  <c r="N41" i="14"/>
  <c r="N50" i="14" s="1"/>
  <c r="J30" i="14"/>
  <c r="D26" i="14"/>
  <c r="D35" i="14" s="1"/>
  <c r="L26" i="14"/>
  <c r="G45" i="14"/>
  <c r="AQ54" i="14" s="1"/>
  <c r="AQ56" i="14" s="1"/>
  <c r="D71" i="14"/>
  <c r="D76" i="14" s="1"/>
  <c r="H71" i="14"/>
  <c r="H80" i="14" s="1"/>
  <c r="L71" i="14"/>
  <c r="L80" i="14" s="1"/>
  <c r="W29" i="14"/>
  <c r="AJ38" i="14"/>
  <c r="AJ53" i="14" s="1"/>
  <c r="AJ68" i="14" s="1"/>
  <c r="D45" i="14"/>
  <c r="I45" i="14"/>
  <c r="N45" i="14"/>
  <c r="D41" i="14"/>
  <c r="D50" i="14" s="1"/>
  <c r="H41" i="14"/>
  <c r="L41" i="14"/>
  <c r="L50" i="14" s="1"/>
  <c r="D60" i="14"/>
  <c r="H60" i="14"/>
  <c r="AP60" i="14"/>
  <c r="K56" i="14"/>
  <c r="K65" i="14" s="1"/>
  <c r="F30" i="14"/>
  <c r="R29" i="14"/>
  <c r="H26" i="14"/>
  <c r="E26" i="14"/>
  <c r="E35" i="14" s="1"/>
  <c r="AQ45" i="14"/>
  <c r="AP30" i="14"/>
  <c r="E41" i="14"/>
  <c r="E50" i="14" s="1"/>
  <c r="I41" i="14"/>
  <c r="I50" i="14" s="1"/>
  <c r="G41" i="14"/>
  <c r="G46" i="14" s="1"/>
  <c r="K41" i="14"/>
  <c r="E60" i="14"/>
  <c r="AP69" i="14" s="1"/>
  <c r="AP71" i="14" s="1"/>
  <c r="G56" i="14"/>
  <c r="G65" i="14" s="1"/>
  <c r="G75" i="14"/>
  <c r="K75" i="14"/>
  <c r="G71" i="14"/>
  <c r="G80" i="14" s="1"/>
  <c r="K60" i="14"/>
  <c r="K61" i="14" s="1"/>
  <c r="F75" i="14"/>
  <c r="J75" i="14"/>
  <c r="J76" i="14" s="1"/>
  <c r="J79" i="14" s="1"/>
  <c r="AJ27" i="14"/>
  <c r="AJ42" i="14" s="1"/>
  <c r="AE28" i="14"/>
  <c r="AE43" i="14" s="1"/>
  <c r="AE58" i="14" s="1"/>
  <c r="AE73" i="14" s="1"/>
  <c r="J80" i="14"/>
  <c r="AK27" i="14"/>
  <c r="AK42" i="14" s="1"/>
  <c r="U27" i="14"/>
  <c r="U42" i="14" s="1"/>
  <c r="AQ30" i="14"/>
  <c r="AC27" i="14"/>
  <c r="S29" i="14"/>
  <c r="S30" i="14" s="1"/>
  <c r="AQ60" i="14"/>
  <c r="P60" i="14"/>
  <c r="M60" i="14"/>
  <c r="AB29" i="14"/>
  <c r="AD29" i="14" s="1"/>
  <c r="O75" i="14"/>
  <c r="T29" i="14"/>
  <c r="T30" i="14" s="1"/>
  <c r="L75" i="14"/>
  <c r="W27" i="14"/>
  <c r="Z27" i="14" s="1"/>
  <c r="Z42" i="14" s="1"/>
  <c r="X29" i="14"/>
  <c r="X30" i="14" s="1"/>
  <c r="P27" i="14"/>
  <c r="P30" i="14" s="1"/>
  <c r="N30" i="14"/>
  <c r="V42" i="14"/>
  <c r="W39" i="14"/>
  <c r="W54" i="14" s="1"/>
  <c r="W69" i="14" s="1"/>
  <c r="W26" i="14"/>
  <c r="P26" i="14"/>
  <c r="S42" i="14"/>
  <c r="S38" i="14"/>
  <c r="S26" i="14"/>
  <c r="AC38" i="14"/>
  <c r="AD28" i="14"/>
  <c r="AD43" i="14" s="1"/>
  <c r="AD58" i="14" s="1"/>
  <c r="AD73" i="14" s="1"/>
  <c r="AB43" i="14"/>
  <c r="AB58" i="14" s="1"/>
  <c r="AB73" i="14" s="1"/>
  <c r="AG43" i="14"/>
  <c r="AG58" i="14" s="1"/>
  <c r="AG73" i="14" s="1"/>
  <c r="AK28" i="14"/>
  <c r="AK43" i="14" s="1"/>
  <c r="AK58" i="14" s="1"/>
  <c r="AK73" i="14" s="1"/>
  <c r="AM28" i="14"/>
  <c r="T42" i="14"/>
  <c r="X42" i="14"/>
  <c r="AD27" i="14"/>
  <c r="AB42" i="14"/>
  <c r="AF42" i="14"/>
  <c r="F26" i="14"/>
  <c r="J26" i="14"/>
  <c r="N26" i="14"/>
  <c r="AG39" i="14"/>
  <c r="AG54" i="14" s="1"/>
  <c r="AG69" i="14" s="1"/>
  <c r="AK39" i="14"/>
  <c r="AK54" i="14" s="1"/>
  <c r="AK69" i="14" s="1"/>
  <c r="K35" i="14"/>
  <c r="W43" i="14"/>
  <c r="W58" i="14" s="1"/>
  <c r="W73" i="14" s="1"/>
  <c r="Z28" i="14"/>
  <c r="Z43" i="14" s="1"/>
  <c r="Z58" i="14" s="1"/>
  <c r="Z73" i="14" s="1"/>
  <c r="J45" i="14"/>
  <c r="O42" i="14"/>
  <c r="O45" i="14" s="1"/>
  <c r="AG29" i="14"/>
  <c r="AG42" i="14"/>
  <c r="G35" i="14"/>
  <c r="AG40" i="14"/>
  <c r="AG55" i="14" s="1"/>
  <c r="AG70" i="14" s="1"/>
  <c r="AK40" i="14"/>
  <c r="AK55" i="14" s="1"/>
  <c r="AK70" i="14" s="1"/>
  <c r="W40" i="14"/>
  <c r="W55" i="14" s="1"/>
  <c r="W70" i="14" s="1"/>
  <c r="Z40" i="14"/>
  <c r="Z55" i="14" s="1"/>
  <c r="Z70" i="14" s="1"/>
  <c r="O29" i="14"/>
  <c r="O30" i="14" s="1"/>
  <c r="M30" i="14"/>
  <c r="L45" i="14"/>
  <c r="P42" i="14"/>
  <c r="P45" i="14" s="1"/>
  <c r="AA53" i="14"/>
  <c r="G30" i="14"/>
  <c r="AQ39" i="14" s="1"/>
  <c r="AQ41" i="14" s="1"/>
  <c r="R27" i="14"/>
  <c r="V29" i="14"/>
  <c r="V30" i="14" s="1"/>
  <c r="AP45" i="14"/>
  <c r="R26" i="14"/>
  <c r="W38" i="14"/>
  <c r="AE39" i="14"/>
  <c r="AE54" i="14" s="1"/>
  <c r="AE69" i="14" s="1"/>
  <c r="T40" i="14"/>
  <c r="T55" i="14" s="1"/>
  <c r="T70" i="14" s="1"/>
  <c r="V40" i="14"/>
  <c r="V55" i="14" s="1"/>
  <c r="V70" i="14" s="1"/>
  <c r="AA40" i="14"/>
  <c r="AA55" i="14" s="1"/>
  <c r="AA70" i="14" s="1"/>
  <c r="I26" i="14"/>
  <c r="Y27" i="14"/>
  <c r="AA28" i="14"/>
  <c r="AA43" i="14" s="1"/>
  <c r="AA58" i="14" s="1"/>
  <c r="AA73" i="14" s="1"/>
  <c r="AF43" i="14"/>
  <c r="AF58" i="14" s="1"/>
  <c r="AF73" i="14" s="1"/>
  <c r="E71" i="14"/>
  <c r="I71" i="14"/>
  <c r="N68" i="14"/>
  <c r="N71" i="14" s="1"/>
  <c r="J60" i="14"/>
  <c r="O57" i="14"/>
  <c r="O60" i="14" s="1"/>
  <c r="K30" i="14"/>
  <c r="K31" i="14" s="1"/>
  <c r="Q27" i="14"/>
  <c r="M53" i="14"/>
  <c r="M41" i="14"/>
  <c r="R38" i="14"/>
  <c r="H65" i="14"/>
  <c r="L60" i="14"/>
  <c r="G60" i="14"/>
  <c r="AQ69" i="14" s="1"/>
  <c r="AQ71" i="14" s="1"/>
  <c r="E56" i="14"/>
  <c r="I56" i="14"/>
  <c r="I60" i="14"/>
  <c r="AQ75" i="14"/>
  <c r="AQ73" i="11"/>
  <c r="AP73" i="11"/>
  <c r="AQ72" i="11"/>
  <c r="AP72" i="11"/>
  <c r="AQ70" i="11"/>
  <c r="AP70" i="11"/>
  <c r="AQ68" i="11"/>
  <c r="AP68" i="11"/>
  <c r="AQ58" i="11"/>
  <c r="AP58" i="11"/>
  <c r="AQ57" i="11"/>
  <c r="AP57" i="11"/>
  <c r="AQ55" i="11"/>
  <c r="AP55" i="11"/>
  <c r="AQ53" i="11"/>
  <c r="AP53" i="11"/>
  <c r="AQ43" i="11"/>
  <c r="AP43" i="11"/>
  <c r="AQ42" i="11"/>
  <c r="AP42" i="11"/>
  <c r="AQ40" i="11"/>
  <c r="AP40" i="11"/>
  <c r="AQ38" i="11"/>
  <c r="AP38" i="11"/>
  <c r="AQ23" i="11"/>
  <c r="AP23" i="11"/>
  <c r="P40" i="11"/>
  <c r="P55" i="11" s="1"/>
  <c r="P70" i="11" s="1"/>
  <c r="O40" i="11"/>
  <c r="O55" i="11" s="1"/>
  <c r="O70" i="11" s="1"/>
  <c r="AQ28" i="11"/>
  <c r="AP28" i="11"/>
  <c r="AC28" i="11"/>
  <c r="AB28" i="11"/>
  <c r="AG28" i="11"/>
  <c r="AF28" i="11"/>
  <c r="AQ27" i="11"/>
  <c r="AP27" i="11"/>
  <c r="AQ25" i="11"/>
  <c r="AP25" i="11"/>
  <c r="AQ24" i="11"/>
  <c r="AP24" i="11"/>
  <c r="AA39" i="11"/>
  <c r="AA54" i="11" s="1"/>
  <c r="AA69" i="11" s="1"/>
  <c r="Z39" i="11"/>
  <c r="Z54" i="11" s="1"/>
  <c r="Z69" i="11" s="1"/>
  <c r="Y28" i="11"/>
  <c r="AA28" i="11" s="1"/>
  <c r="X28" i="11"/>
  <c r="X43" i="11" s="1"/>
  <c r="X58" i="11" s="1"/>
  <c r="X73" i="11" s="1"/>
  <c r="W28" i="11"/>
  <c r="Z28" i="11" s="1"/>
  <c r="Y39" i="11"/>
  <c r="Y54" i="11" s="1"/>
  <c r="Y69" i="11" s="1"/>
  <c r="X39" i="11"/>
  <c r="X54" i="11" s="1"/>
  <c r="X69" i="11" s="1"/>
  <c r="W39" i="11"/>
  <c r="W54" i="11" s="1"/>
  <c r="W69" i="11" s="1"/>
  <c r="V28" i="11"/>
  <c r="V43" i="11" s="1"/>
  <c r="V58" i="11" s="1"/>
  <c r="V73" i="11" s="1"/>
  <c r="U28" i="11"/>
  <c r="U43" i="11" s="1"/>
  <c r="U58" i="11" s="1"/>
  <c r="U73" i="11" s="1"/>
  <c r="T28" i="11"/>
  <c r="T43" i="11" s="1"/>
  <c r="T58" i="11" s="1"/>
  <c r="T73" i="11" s="1"/>
  <c r="V39" i="11"/>
  <c r="V54" i="11" s="1"/>
  <c r="V69" i="11" s="1"/>
  <c r="U39" i="11"/>
  <c r="U54" i="11" s="1"/>
  <c r="U69" i="11" s="1"/>
  <c r="T39" i="11"/>
  <c r="T54" i="11" s="1"/>
  <c r="T69" i="11" s="1"/>
  <c r="V67" i="11"/>
  <c r="V74" i="11" s="1"/>
  <c r="U67" i="11"/>
  <c r="U74" i="11" s="1"/>
  <c r="T67" i="11"/>
  <c r="T74" i="11" s="1"/>
  <c r="V52" i="11"/>
  <c r="V59" i="11" s="1"/>
  <c r="U52" i="11"/>
  <c r="U59" i="11" s="1"/>
  <c r="T52" i="11"/>
  <c r="T59" i="11" s="1"/>
  <c r="V37" i="11"/>
  <c r="V44" i="11" s="1"/>
  <c r="U37" i="11"/>
  <c r="U44" i="11" s="1"/>
  <c r="T37" i="11"/>
  <c r="T44" i="11" s="1"/>
  <c r="V22" i="11"/>
  <c r="V27" i="11" s="1"/>
  <c r="U22" i="11"/>
  <c r="U27" i="11" s="1"/>
  <c r="T22" i="11"/>
  <c r="T27" i="11" s="1"/>
  <c r="S28" i="11"/>
  <c r="S43" i="11" s="1"/>
  <c r="S58" i="11" s="1"/>
  <c r="S73" i="11" s="1"/>
  <c r="R28" i="11"/>
  <c r="R43" i="11" s="1"/>
  <c r="R58" i="11" s="1"/>
  <c r="R73" i="11" s="1"/>
  <c r="Q28" i="11"/>
  <c r="Q43" i="11" s="1"/>
  <c r="Q58" i="11" s="1"/>
  <c r="Q73" i="11" s="1"/>
  <c r="S39" i="11"/>
  <c r="S54" i="11" s="1"/>
  <c r="S69" i="11" s="1"/>
  <c r="R39" i="11"/>
  <c r="R54" i="11" s="1"/>
  <c r="R69" i="11" s="1"/>
  <c r="Q39" i="11"/>
  <c r="Q54" i="11" s="1"/>
  <c r="Q69" i="11" s="1"/>
  <c r="AL43" i="14" l="1"/>
  <c r="AL58" i="14" s="1"/>
  <c r="AL73" i="14" s="1"/>
  <c r="AI46" i="14"/>
  <c r="AI70" i="14"/>
  <c r="AI71" i="14" s="1"/>
  <c r="AI80" i="14" s="1"/>
  <c r="AI56" i="14"/>
  <c r="AI65" i="14" s="1"/>
  <c r="D61" i="14"/>
  <c r="AP46" i="14"/>
  <c r="F46" i="14"/>
  <c r="F48" i="14" s="1"/>
  <c r="AH48" i="14"/>
  <c r="AH49" i="14"/>
  <c r="AH47" i="14"/>
  <c r="AG30" i="14"/>
  <c r="AI29" i="14"/>
  <c r="AI30" i="14" s="1"/>
  <c r="AI31" i="14" s="1"/>
  <c r="AI48" i="14"/>
  <c r="AI49" i="14"/>
  <c r="AI47" i="14"/>
  <c r="L61" i="14"/>
  <c r="L64" i="14" s="1"/>
  <c r="L46" i="14"/>
  <c r="L49" i="14" s="1"/>
  <c r="H46" i="14"/>
  <c r="H49" i="14" s="1"/>
  <c r="K46" i="14"/>
  <c r="K47" i="14" s="1"/>
  <c r="I46" i="14"/>
  <c r="I47" i="14" s="1"/>
  <c r="H31" i="14"/>
  <c r="H34" i="14" s="1"/>
  <c r="F61" i="14"/>
  <c r="F64" i="14" s="1"/>
  <c r="N61" i="14"/>
  <c r="N63" i="14" s="1"/>
  <c r="U30" i="14"/>
  <c r="AP26" i="11"/>
  <c r="H50" i="14"/>
  <c r="G76" i="14"/>
  <c r="G78" i="14" s="1"/>
  <c r="J61" i="14"/>
  <c r="J64" i="14" s="1"/>
  <c r="L31" i="14"/>
  <c r="L34" i="14" s="1"/>
  <c r="J46" i="14"/>
  <c r="J49" i="14" s="1"/>
  <c r="K76" i="14"/>
  <c r="K79" i="14" s="1"/>
  <c r="N65" i="14"/>
  <c r="X41" i="14"/>
  <c r="E31" i="14"/>
  <c r="E33" i="14" s="1"/>
  <c r="P53" i="14"/>
  <c r="P68" i="14" s="1"/>
  <c r="P71" i="14" s="1"/>
  <c r="AQ31" i="14"/>
  <c r="AQ34" i="14" s="1"/>
  <c r="K50" i="14"/>
  <c r="F76" i="14"/>
  <c r="F79" i="14" s="1"/>
  <c r="D80" i="14"/>
  <c r="L35" i="14"/>
  <c r="H61" i="14"/>
  <c r="H64" i="14" s="1"/>
  <c r="AC26" i="14"/>
  <c r="AC35" i="14" s="1"/>
  <c r="E46" i="14"/>
  <c r="E47" i="14" s="1"/>
  <c r="L76" i="14"/>
  <c r="L79" i="14" s="1"/>
  <c r="G50" i="14"/>
  <c r="H35" i="14"/>
  <c r="AE40" i="14"/>
  <c r="AE55" i="14" s="1"/>
  <c r="AE70" i="14" s="1"/>
  <c r="O53" i="14"/>
  <c r="O56" i="14" s="1"/>
  <c r="M31" i="14"/>
  <c r="M34" i="14" s="1"/>
  <c r="X26" i="14"/>
  <c r="X31" i="14" s="1"/>
  <c r="O26" i="14"/>
  <c r="O35" i="14" s="1"/>
  <c r="AP31" i="14"/>
  <c r="AP32" i="14" s="1"/>
  <c r="V71" i="14"/>
  <c r="V80" i="14" s="1"/>
  <c r="O46" i="14"/>
  <c r="O49" i="14" s="1"/>
  <c r="N46" i="14"/>
  <c r="N49" i="14" s="1"/>
  <c r="AC40" i="14"/>
  <c r="AC55" i="14" s="1"/>
  <c r="AC70" i="14" s="1"/>
  <c r="H76" i="14"/>
  <c r="H78" i="14" s="1"/>
  <c r="D46" i="14"/>
  <c r="D48" i="14" s="1"/>
  <c r="D31" i="14"/>
  <c r="D33" i="14" s="1"/>
  <c r="AF38" i="14"/>
  <c r="AF53" i="14" s="1"/>
  <c r="J77" i="14"/>
  <c r="J78" i="14"/>
  <c r="AA41" i="14"/>
  <c r="AA50" i="14" s="1"/>
  <c r="AE27" i="14"/>
  <c r="AC30" i="14"/>
  <c r="AC42" i="14"/>
  <c r="AC57" i="14" s="1"/>
  <c r="AL27" i="14"/>
  <c r="AN27" i="14" s="1"/>
  <c r="W42" i="14"/>
  <c r="W45" i="14" s="1"/>
  <c r="AF29" i="14"/>
  <c r="AD28" i="11"/>
  <c r="AB43" i="11"/>
  <c r="AB58" i="11" s="1"/>
  <c r="AB73" i="11" s="1"/>
  <c r="AA43" i="11"/>
  <c r="AA58" i="11" s="1"/>
  <c r="AA73" i="11" s="1"/>
  <c r="AE28" i="11"/>
  <c r="AC43" i="11"/>
  <c r="AC58" i="11" s="1"/>
  <c r="AC73" i="11" s="1"/>
  <c r="AJ28" i="11"/>
  <c r="AF43" i="11"/>
  <c r="AF58" i="11" s="1"/>
  <c r="AF73" i="11" s="1"/>
  <c r="Z43" i="11"/>
  <c r="Z58" i="11" s="1"/>
  <c r="Z73" i="11" s="1"/>
  <c r="AK28" i="11"/>
  <c r="AG43" i="11"/>
  <c r="AG58" i="11" s="1"/>
  <c r="AG73" i="11" s="1"/>
  <c r="AB45" i="14"/>
  <c r="W30" i="14"/>
  <c r="W31" i="14" s="1"/>
  <c r="G31" i="14"/>
  <c r="G32" i="14" s="1"/>
  <c r="AB30" i="14"/>
  <c r="K34" i="14"/>
  <c r="K32" i="14"/>
  <c r="K33" i="14"/>
  <c r="AP49" i="14"/>
  <c r="AP47" i="14"/>
  <c r="AP48" i="14"/>
  <c r="AQ80" i="14"/>
  <c r="AQ76" i="14"/>
  <c r="AQ65" i="14"/>
  <c r="AQ61" i="14"/>
  <c r="R53" i="14"/>
  <c r="R41" i="14"/>
  <c r="Y26" i="14"/>
  <c r="Y38" i="14"/>
  <c r="G61" i="14"/>
  <c r="AQ50" i="14"/>
  <c r="AQ46" i="14"/>
  <c r="Y42" i="14"/>
  <c r="Y30" i="14"/>
  <c r="AA27" i="14"/>
  <c r="AM27" i="14"/>
  <c r="Q26" i="14"/>
  <c r="Q38" i="14"/>
  <c r="AD42" i="14"/>
  <c r="AD30" i="14"/>
  <c r="T45" i="14"/>
  <c r="T57" i="14"/>
  <c r="AG57" i="14" s="1"/>
  <c r="P46" i="14"/>
  <c r="P50" i="14"/>
  <c r="L63" i="14"/>
  <c r="Z30" i="14"/>
  <c r="S53" i="14"/>
  <c r="S41" i="14"/>
  <c r="S57" i="14"/>
  <c r="AF57" i="14" s="1"/>
  <c r="S45" i="14"/>
  <c r="AP65" i="14"/>
  <c r="AP61" i="14"/>
  <c r="D78" i="14"/>
  <c r="D79" i="14"/>
  <c r="D77" i="14"/>
  <c r="M50" i="14"/>
  <c r="M46" i="14"/>
  <c r="AB39" i="14"/>
  <c r="AB54" i="14" s="1"/>
  <c r="AB69" i="14" s="1"/>
  <c r="AD39" i="14"/>
  <c r="AD54" i="14" s="1"/>
  <c r="AD69" i="14" s="1"/>
  <c r="T26" i="14"/>
  <c r="T38" i="14"/>
  <c r="V41" i="14"/>
  <c r="V56" i="14"/>
  <c r="N76" i="14"/>
  <c r="N80" i="14"/>
  <c r="AG38" i="14"/>
  <c r="AG26" i="14"/>
  <c r="V26" i="14"/>
  <c r="U38" i="14"/>
  <c r="U26" i="14"/>
  <c r="AM40" i="14"/>
  <c r="AM55" i="14" s="1"/>
  <c r="AM70" i="14" s="1"/>
  <c r="AO40" i="14"/>
  <c r="AO55" i="14" s="1"/>
  <c r="AO70" i="14" s="1"/>
  <c r="X53" i="14"/>
  <c r="N31" i="14"/>
  <c r="N35" i="14"/>
  <c r="Z57" i="14"/>
  <c r="Z45" i="14"/>
  <c r="AE38" i="14"/>
  <c r="P35" i="14"/>
  <c r="P31" i="14"/>
  <c r="V57" i="14"/>
  <c r="AK57" i="14" s="1"/>
  <c r="V45" i="14"/>
  <c r="I65" i="14"/>
  <c r="I61" i="14"/>
  <c r="G47" i="14"/>
  <c r="G48" i="14"/>
  <c r="G49" i="14"/>
  <c r="M56" i="14"/>
  <c r="M68" i="14"/>
  <c r="M71" i="14" s="1"/>
  <c r="AF39" i="14"/>
  <c r="AF54" i="14" s="1"/>
  <c r="AF69" i="14" s="1"/>
  <c r="AF26" i="14"/>
  <c r="I80" i="14"/>
  <c r="I76" i="14"/>
  <c r="I35" i="14"/>
  <c r="I31" i="14"/>
  <c r="AD40" i="14"/>
  <c r="AD55" i="14" s="1"/>
  <c r="AD70" i="14" s="1"/>
  <c r="AB40" i="14"/>
  <c r="AB55" i="14" s="1"/>
  <c r="AB70" i="14" s="1"/>
  <c r="AB26" i="14"/>
  <c r="AB38" i="14"/>
  <c r="R35" i="14"/>
  <c r="R42" i="14"/>
  <c r="R30" i="14"/>
  <c r="R31" i="14" s="1"/>
  <c r="U57" i="14"/>
  <c r="AJ57" i="14" s="1"/>
  <c r="U45" i="14"/>
  <c r="J31" i="14"/>
  <c r="J35" i="14"/>
  <c r="X57" i="14"/>
  <c r="X45" i="14"/>
  <c r="AC53" i="14"/>
  <c r="W35" i="14"/>
  <c r="AP80" i="14"/>
  <c r="AP76" i="14"/>
  <c r="E65" i="14"/>
  <c r="E61" i="14"/>
  <c r="K62" i="14"/>
  <c r="K64" i="14"/>
  <c r="K63" i="14"/>
  <c r="D63" i="14"/>
  <c r="D64" i="14"/>
  <c r="D62" i="14"/>
  <c r="Q42" i="14"/>
  <c r="Q30" i="14"/>
  <c r="AL38" i="14"/>
  <c r="G77" i="14"/>
  <c r="E80" i="14"/>
  <c r="E76" i="14"/>
  <c r="E79" i="14" s="1"/>
  <c r="AF40" i="14"/>
  <c r="AF55" i="14" s="1"/>
  <c r="AF70" i="14" s="1"/>
  <c r="AJ40" i="14"/>
  <c r="AJ55" i="14" s="1"/>
  <c r="AJ70" i="14" s="1"/>
  <c r="W41" i="14"/>
  <c r="W53" i="14"/>
  <c r="AA68" i="14"/>
  <c r="AA71" i="14" s="1"/>
  <c r="AA56" i="14"/>
  <c r="AG45" i="14"/>
  <c r="AK29" i="14"/>
  <c r="AA26" i="14"/>
  <c r="AM39" i="14"/>
  <c r="AM54" i="14" s="1"/>
  <c r="AM69" i="14" s="1"/>
  <c r="AO39" i="14"/>
  <c r="AO54" i="14" s="1"/>
  <c r="AO69" i="14" s="1"/>
  <c r="F35" i="14"/>
  <c r="F31" i="14"/>
  <c r="AB57" i="14"/>
  <c r="AM43" i="14"/>
  <c r="AM58" i="14" s="1"/>
  <c r="AM73" i="14" s="1"/>
  <c r="AO28" i="14"/>
  <c r="AO43" i="14" s="1"/>
  <c r="AO58" i="14" s="1"/>
  <c r="AO73" i="14" s="1"/>
  <c r="S31" i="14"/>
  <c r="S35" i="14"/>
  <c r="Y43" i="11"/>
  <c r="Y58" i="11" s="1"/>
  <c r="Y73" i="11" s="1"/>
  <c r="W43" i="11"/>
  <c r="W58" i="11" s="1"/>
  <c r="W73" i="11" s="1"/>
  <c r="AL28" i="11"/>
  <c r="AL43" i="11" s="1"/>
  <c r="AM28" i="11"/>
  <c r="AM43" i="11" s="1"/>
  <c r="P29" i="11"/>
  <c r="N23" i="11"/>
  <c r="P23" i="11" s="1"/>
  <c r="P38" i="11" s="1"/>
  <c r="P53" i="11" s="1"/>
  <c r="M74" i="11"/>
  <c r="N73" i="11"/>
  <c r="M73" i="11"/>
  <c r="N70" i="11"/>
  <c r="M70" i="11"/>
  <c r="N69" i="11"/>
  <c r="M69" i="11"/>
  <c r="M59" i="11"/>
  <c r="N58" i="11"/>
  <c r="M58" i="11"/>
  <c r="N55" i="11"/>
  <c r="M55" i="11"/>
  <c r="N54" i="11"/>
  <c r="M54" i="11"/>
  <c r="M44" i="11"/>
  <c r="N43" i="11"/>
  <c r="M43" i="11"/>
  <c r="N40" i="11"/>
  <c r="M40" i="11"/>
  <c r="N39" i="11"/>
  <c r="M39" i="11"/>
  <c r="M29" i="11"/>
  <c r="O29" i="11" s="1"/>
  <c r="N28" i="11"/>
  <c r="P28" i="11" s="1"/>
  <c r="M28" i="11"/>
  <c r="O28" i="11" s="1"/>
  <c r="M24" i="11"/>
  <c r="O24" i="11" s="1"/>
  <c r="O39" i="11" s="1"/>
  <c r="O54" i="11" s="1"/>
  <c r="O69" i="11" s="1"/>
  <c r="M23" i="11"/>
  <c r="O23" i="11" s="1"/>
  <c r="N25" i="11"/>
  <c r="M25" i="11"/>
  <c r="N24" i="11"/>
  <c r="I74" i="11"/>
  <c r="P74" i="11" s="1"/>
  <c r="H74" i="11"/>
  <c r="G74" i="11"/>
  <c r="O74" i="11" s="1"/>
  <c r="I73" i="11"/>
  <c r="P73" i="11" s="1"/>
  <c r="H73" i="11"/>
  <c r="G73" i="11"/>
  <c r="O73" i="11" s="1"/>
  <c r="I70" i="11"/>
  <c r="H70" i="11"/>
  <c r="G70" i="11"/>
  <c r="I69" i="11"/>
  <c r="H69" i="11"/>
  <c r="G69" i="11"/>
  <c r="I68" i="11"/>
  <c r="H68" i="11"/>
  <c r="G68" i="11"/>
  <c r="I59" i="11"/>
  <c r="P59" i="11" s="1"/>
  <c r="H59" i="11"/>
  <c r="G59" i="11"/>
  <c r="O59" i="11" s="1"/>
  <c r="I58" i="11"/>
  <c r="P58" i="11" s="1"/>
  <c r="H58" i="11"/>
  <c r="G58" i="11"/>
  <c r="O58" i="11" s="1"/>
  <c r="I55" i="11"/>
  <c r="H55" i="11"/>
  <c r="G55" i="11"/>
  <c r="I54" i="11"/>
  <c r="H54" i="11"/>
  <c r="G54" i="11"/>
  <c r="I53" i="11"/>
  <c r="H53" i="11"/>
  <c r="G53" i="11"/>
  <c r="I44" i="11"/>
  <c r="P44" i="11" s="1"/>
  <c r="H44" i="11"/>
  <c r="G44" i="11"/>
  <c r="O44" i="11" s="1"/>
  <c r="I43" i="11"/>
  <c r="P43" i="11" s="1"/>
  <c r="H43" i="11"/>
  <c r="G43" i="11"/>
  <c r="O43" i="11" s="1"/>
  <c r="H42" i="11"/>
  <c r="I40" i="11"/>
  <c r="H40" i="11"/>
  <c r="G40" i="11"/>
  <c r="I39" i="11"/>
  <c r="H39" i="11"/>
  <c r="G39" i="11"/>
  <c r="I38" i="11"/>
  <c r="H38" i="11"/>
  <c r="G38" i="11"/>
  <c r="I25" i="11"/>
  <c r="AI25" i="11" s="1"/>
  <c r="AI40" i="11" s="1"/>
  <c r="AI41" i="11" s="1"/>
  <c r="AI50" i="11" s="1"/>
  <c r="I23" i="11"/>
  <c r="AI23" i="11" s="1"/>
  <c r="AI38" i="11" s="1"/>
  <c r="H23" i="11"/>
  <c r="H25" i="11"/>
  <c r="U25" i="11" s="1"/>
  <c r="G25" i="11"/>
  <c r="AH25" i="11" s="1"/>
  <c r="AH40" i="11" s="1"/>
  <c r="G23" i="11"/>
  <c r="I67" i="11"/>
  <c r="I72" i="11" s="1"/>
  <c r="H67" i="11"/>
  <c r="H72" i="11" s="1"/>
  <c r="G67" i="11"/>
  <c r="G72" i="11" s="1"/>
  <c r="I52" i="11"/>
  <c r="I57" i="11" s="1"/>
  <c r="H52" i="11"/>
  <c r="H57" i="11" s="1"/>
  <c r="G52" i="11"/>
  <c r="G57" i="11" s="1"/>
  <c r="I37" i="11"/>
  <c r="I42" i="11" s="1"/>
  <c r="G37" i="11"/>
  <c r="G42" i="11" s="1"/>
  <c r="I29" i="11"/>
  <c r="V29" i="11" s="1"/>
  <c r="H29" i="11"/>
  <c r="U29" i="11" s="1"/>
  <c r="G29" i="11"/>
  <c r="T29" i="11" s="1"/>
  <c r="I28" i="11"/>
  <c r="H28" i="11"/>
  <c r="G28" i="11"/>
  <c r="I24" i="11"/>
  <c r="H24" i="11"/>
  <c r="G24" i="11"/>
  <c r="I22" i="11"/>
  <c r="I27" i="11" s="1"/>
  <c r="H22" i="11"/>
  <c r="H27" i="11" s="1"/>
  <c r="G22" i="11"/>
  <c r="G27" i="11" s="1"/>
  <c r="AH42" i="11" s="1"/>
  <c r="AH23" i="11" l="1"/>
  <c r="AH38" i="11" s="1"/>
  <c r="AH41" i="11" s="1"/>
  <c r="AH50" i="11" s="1"/>
  <c r="AF23" i="11"/>
  <c r="AI53" i="11"/>
  <c r="AH55" i="11"/>
  <c r="AH70" i="11" s="1"/>
  <c r="AI55" i="11"/>
  <c r="AI56" i="11" s="1"/>
  <c r="AI65" i="11" s="1"/>
  <c r="L62" i="14"/>
  <c r="H48" i="14"/>
  <c r="K49" i="14"/>
  <c r="F49" i="14"/>
  <c r="F47" i="14"/>
  <c r="J48" i="14"/>
  <c r="AH57" i="14"/>
  <c r="H47" i="14"/>
  <c r="N64" i="14"/>
  <c r="AC41" i="14"/>
  <c r="AC50" i="14" s="1"/>
  <c r="O68" i="14"/>
  <c r="O71" i="14" s="1"/>
  <c r="O80" i="14" s="1"/>
  <c r="L48" i="14"/>
  <c r="O48" i="14"/>
  <c r="I48" i="14"/>
  <c r="L47" i="14"/>
  <c r="AI33" i="14"/>
  <c r="AI34" i="14"/>
  <c r="AI32" i="14"/>
  <c r="AH60" i="14"/>
  <c r="AH61" i="14" s="1"/>
  <c r="N62" i="14"/>
  <c r="K48" i="14"/>
  <c r="G79" i="14"/>
  <c r="AF30" i="14"/>
  <c r="AF31" i="14" s="1"/>
  <c r="AH29" i="14"/>
  <c r="AH30" i="14" s="1"/>
  <c r="AH31" i="14" s="1"/>
  <c r="AI57" i="14"/>
  <c r="K77" i="14"/>
  <c r="P56" i="14"/>
  <c r="P65" i="14" s="1"/>
  <c r="F62" i="14"/>
  <c r="J62" i="14"/>
  <c r="F77" i="14"/>
  <c r="I49" i="14"/>
  <c r="AI42" i="11"/>
  <c r="AA25" i="11"/>
  <c r="AA40" i="11" s="1"/>
  <c r="AA55" i="11" s="1"/>
  <c r="AA70" i="11" s="1"/>
  <c r="AI70" i="11"/>
  <c r="AC23" i="11"/>
  <c r="AI68" i="11"/>
  <c r="U40" i="11"/>
  <c r="AF38" i="11"/>
  <c r="AF53" i="11" s="1"/>
  <c r="AF68" i="11" s="1"/>
  <c r="H33" i="14"/>
  <c r="H32" i="14"/>
  <c r="K78" i="14"/>
  <c r="D34" i="14"/>
  <c r="AP33" i="14"/>
  <c r="J47" i="14"/>
  <c r="E34" i="14"/>
  <c r="F78" i="14"/>
  <c r="F63" i="14"/>
  <c r="J63" i="14"/>
  <c r="E32" i="14"/>
  <c r="L33" i="14"/>
  <c r="H77" i="14"/>
  <c r="AQ32" i="14"/>
  <c r="L78" i="14"/>
  <c r="L32" i="14"/>
  <c r="AQ33" i="14"/>
  <c r="H62" i="14"/>
  <c r="AC31" i="14"/>
  <c r="AC33" i="14" s="1"/>
  <c r="M33" i="14"/>
  <c r="AP34" i="14"/>
  <c r="E48" i="14"/>
  <c r="N47" i="14"/>
  <c r="L77" i="14"/>
  <c r="E49" i="14"/>
  <c r="N48" i="14"/>
  <c r="O31" i="14"/>
  <c r="O34" i="14" s="1"/>
  <c r="D32" i="14"/>
  <c r="AE26" i="14"/>
  <c r="AE35" i="14" s="1"/>
  <c r="H63" i="14"/>
  <c r="M32" i="14"/>
  <c r="O47" i="14"/>
  <c r="X35" i="14"/>
  <c r="H79" i="14"/>
  <c r="U23" i="11"/>
  <c r="U38" i="11" s="1"/>
  <c r="U53" i="11" s="1"/>
  <c r="D47" i="14"/>
  <c r="AL26" i="14"/>
  <c r="AL35" i="14" s="1"/>
  <c r="D49" i="14"/>
  <c r="W57" i="14"/>
  <c r="W60" i="14" s="1"/>
  <c r="AC45" i="14"/>
  <c r="AJ29" i="14"/>
  <c r="AL29" i="14" s="1"/>
  <c r="G34" i="14"/>
  <c r="G33" i="14"/>
  <c r="AL42" i="14"/>
  <c r="AF45" i="14"/>
  <c r="AE42" i="14"/>
  <c r="AE45" i="14" s="1"/>
  <c r="AE30" i="14"/>
  <c r="AK43" i="11"/>
  <c r="AK58" i="11" s="1"/>
  <c r="AK73" i="11" s="1"/>
  <c r="AJ43" i="11"/>
  <c r="AJ58" i="11" s="1"/>
  <c r="AJ73" i="11" s="1"/>
  <c r="AE43" i="11"/>
  <c r="AE58" i="11" s="1"/>
  <c r="AE73" i="11" s="1"/>
  <c r="AD43" i="11"/>
  <c r="AD58" i="11" s="1"/>
  <c r="AD73" i="11" s="1"/>
  <c r="AG60" i="14"/>
  <c r="AM29" i="14"/>
  <c r="AM30" i="14" s="1"/>
  <c r="AK45" i="14"/>
  <c r="W50" i="14"/>
  <c r="W46" i="14"/>
  <c r="Q57" i="14"/>
  <c r="AD57" i="14" s="1"/>
  <c r="Q45" i="14"/>
  <c r="AK60" i="14"/>
  <c r="R57" i="14"/>
  <c r="R45" i="14"/>
  <c r="R46" i="14" s="1"/>
  <c r="AB35" i="14"/>
  <c r="AB31" i="14"/>
  <c r="I33" i="14"/>
  <c r="I34" i="14"/>
  <c r="I32" i="14"/>
  <c r="AF35" i="14"/>
  <c r="M80" i="14"/>
  <c r="M76" i="14"/>
  <c r="I64" i="14"/>
  <c r="I62" i="14"/>
  <c r="I63" i="14"/>
  <c r="AF60" i="14"/>
  <c r="AK38" i="14"/>
  <c r="AK26" i="14"/>
  <c r="T53" i="14"/>
  <c r="T41" i="14"/>
  <c r="AM42" i="14"/>
  <c r="AO27" i="14"/>
  <c r="AQ47" i="14"/>
  <c r="AQ48" i="14"/>
  <c r="AQ49" i="14"/>
  <c r="Y35" i="14"/>
  <c r="Y31" i="14"/>
  <c r="AB72" i="14"/>
  <c r="AB75" i="14" s="1"/>
  <c r="AB60" i="14"/>
  <c r="AC72" i="14"/>
  <c r="AC75" i="14" s="1"/>
  <c r="AC60" i="14"/>
  <c r="O65" i="14"/>
  <c r="O61" i="14"/>
  <c r="AL53" i="14"/>
  <c r="E63" i="14"/>
  <c r="E62" i="14"/>
  <c r="E64" i="14"/>
  <c r="X72" i="14"/>
  <c r="X75" i="14" s="1"/>
  <c r="X60" i="14"/>
  <c r="R33" i="14"/>
  <c r="R32" i="14"/>
  <c r="R34" i="14"/>
  <c r="AD26" i="14"/>
  <c r="AD38" i="14"/>
  <c r="I78" i="14"/>
  <c r="I79" i="14"/>
  <c r="I77" i="14"/>
  <c r="M61" i="14"/>
  <c r="M65" i="14"/>
  <c r="AK30" i="14"/>
  <c r="Z72" i="14"/>
  <c r="Z75" i="14" s="1"/>
  <c r="Z60" i="14"/>
  <c r="U35" i="14"/>
  <c r="U31" i="14"/>
  <c r="AM38" i="14"/>
  <c r="AM26" i="14"/>
  <c r="N79" i="14"/>
  <c r="N77" i="14"/>
  <c r="N78" i="14"/>
  <c r="T31" i="14"/>
  <c r="T35" i="14"/>
  <c r="M49" i="14"/>
  <c r="M47" i="14"/>
  <c r="M48" i="14"/>
  <c r="S72" i="14"/>
  <c r="S75" i="14" s="1"/>
  <c r="S60" i="14"/>
  <c r="P49" i="14"/>
  <c r="P47" i="14"/>
  <c r="P48" i="14"/>
  <c r="AD45" i="14"/>
  <c r="AA42" i="14"/>
  <c r="AA30" i="14"/>
  <c r="AA31" i="14" s="1"/>
  <c r="R50" i="14"/>
  <c r="AQ78" i="14"/>
  <c r="AQ79" i="14"/>
  <c r="AQ77" i="14"/>
  <c r="AJ60" i="14"/>
  <c r="AA65" i="14"/>
  <c r="AN38" i="14"/>
  <c r="W34" i="14"/>
  <c r="W32" i="14"/>
  <c r="W33" i="14"/>
  <c r="AC56" i="14"/>
  <c r="AC68" i="14"/>
  <c r="AC71" i="14" s="1"/>
  <c r="J33" i="14"/>
  <c r="J32" i="14"/>
  <c r="J34" i="14"/>
  <c r="U72" i="14"/>
  <c r="U75" i="14" s="1"/>
  <c r="U60" i="14"/>
  <c r="AJ39" i="14"/>
  <c r="AJ26" i="14"/>
  <c r="X46" i="14"/>
  <c r="X50" i="14"/>
  <c r="U53" i="14"/>
  <c r="U41" i="14"/>
  <c r="AG35" i="14"/>
  <c r="AG31" i="14"/>
  <c r="AF41" i="14"/>
  <c r="V65" i="14"/>
  <c r="Z26" i="14"/>
  <c r="Z38" i="14"/>
  <c r="S46" i="14"/>
  <c r="S50" i="14"/>
  <c r="T72" i="14"/>
  <c r="T75" i="14" s="1"/>
  <c r="T60" i="14"/>
  <c r="Q41" i="14"/>
  <c r="Q53" i="14"/>
  <c r="G64" i="14"/>
  <c r="G63" i="14"/>
  <c r="G62" i="14"/>
  <c r="R68" i="14"/>
  <c r="R71" i="14" s="1"/>
  <c r="R56" i="14"/>
  <c r="S34" i="14"/>
  <c r="S32" i="14"/>
  <c r="S33" i="14"/>
  <c r="F34" i="14"/>
  <c r="F32" i="14"/>
  <c r="F33" i="14"/>
  <c r="AA35" i="14"/>
  <c r="AA80" i="14"/>
  <c r="W68" i="14"/>
  <c r="W71" i="14" s="1"/>
  <c r="W56" i="14"/>
  <c r="AL40" i="14"/>
  <c r="AL55" i="14" s="1"/>
  <c r="AL70" i="14" s="1"/>
  <c r="AN40" i="14"/>
  <c r="AN55" i="14" s="1"/>
  <c r="AN70" i="14" s="1"/>
  <c r="E78" i="14"/>
  <c r="E77" i="14"/>
  <c r="AP78" i="14"/>
  <c r="AP77" i="14"/>
  <c r="AP79" i="14"/>
  <c r="AN42" i="14"/>
  <c r="AB53" i="14"/>
  <c r="AB41" i="14"/>
  <c r="AL39" i="14"/>
  <c r="AL54" i="14" s="1"/>
  <c r="AL69" i="14" s="1"/>
  <c r="AN39" i="14"/>
  <c r="AN54" i="14" s="1"/>
  <c r="AN69" i="14" s="1"/>
  <c r="V72" i="14"/>
  <c r="V75" i="14" s="1"/>
  <c r="V76" i="14" s="1"/>
  <c r="V60" i="14"/>
  <c r="V61" i="14" s="1"/>
  <c r="P34" i="14"/>
  <c r="P32" i="14"/>
  <c r="P33" i="14"/>
  <c r="AE41" i="14"/>
  <c r="AE53" i="14"/>
  <c r="P80" i="14"/>
  <c r="P76" i="14"/>
  <c r="N34" i="14"/>
  <c r="N33" i="14"/>
  <c r="N32" i="14"/>
  <c r="X68" i="14"/>
  <c r="X71" i="14" s="1"/>
  <c r="X56" i="14"/>
  <c r="V35" i="14"/>
  <c r="V31" i="14"/>
  <c r="AG41" i="14"/>
  <c r="AG53" i="14"/>
  <c r="AF68" i="14"/>
  <c r="AF71" i="14" s="1"/>
  <c r="AF56" i="14"/>
  <c r="V50" i="14"/>
  <c r="V46" i="14"/>
  <c r="AP63" i="14"/>
  <c r="AP62" i="14"/>
  <c r="AP64" i="14"/>
  <c r="S68" i="14"/>
  <c r="S71" i="14" s="1"/>
  <c r="S56" i="14"/>
  <c r="X32" i="14"/>
  <c r="X34" i="14"/>
  <c r="X33" i="14"/>
  <c r="Q35" i="14"/>
  <c r="Q31" i="14"/>
  <c r="Y45" i="14"/>
  <c r="Y57" i="14"/>
  <c r="Y41" i="14"/>
  <c r="Y53" i="14"/>
  <c r="AQ64" i="14"/>
  <c r="AQ63" i="14"/>
  <c r="AQ62" i="14"/>
  <c r="T42" i="11"/>
  <c r="T57" i="11" s="1"/>
  <c r="AO28" i="11"/>
  <c r="AM58" i="11"/>
  <c r="AM73" i="11" s="1"/>
  <c r="AN28" i="11"/>
  <c r="AL58" i="11"/>
  <c r="AL73" i="11" s="1"/>
  <c r="V42" i="11"/>
  <c r="V57" i="11" s="1"/>
  <c r="U42" i="11"/>
  <c r="U57" i="11" s="1"/>
  <c r="P68" i="11"/>
  <c r="AL23" i="11"/>
  <c r="AL38" i="11" s="1"/>
  <c r="AL53" i="11" s="1"/>
  <c r="AL68" i="11" s="1"/>
  <c r="AC39" i="11"/>
  <c r="AC54" i="11" s="1"/>
  <c r="AC69" i="11" s="1"/>
  <c r="AF39" i="11"/>
  <c r="AF54" i="11" s="1"/>
  <c r="AF69" i="11" s="1"/>
  <c r="AB39" i="11"/>
  <c r="AB54" i="11" s="1"/>
  <c r="AB69" i="11" s="1"/>
  <c r="AB23" i="11"/>
  <c r="AB38" i="11" s="1"/>
  <c r="AB53" i="11" s="1"/>
  <c r="AB68" i="11" s="1"/>
  <c r="V23" i="11"/>
  <c r="AC38" i="11"/>
  <c r="AC53" i="11" s="1"/>
  <c r="AC68" i="11" s="1"/>
  <c r="AG23" i="11"/>
  <c r="AG38" i="11" s="1"/>
  <c r="AG53" i="11" s="1"/>
  <c r="AG68" i="11" s="1"/>
  <c r="AC25" i="11"/>
  <c r="AC40" i="11" s="1"/>
  <c r="AC55" i="11" s="1"/>
  <c r="AC70" i="11" s="1"/>
  <c r="AG25" i="11"/>
  <c r="AG40" i="11" s="1"/>
  <c r="AG55" i="11" s="1"/>
  <c r="AG70" i="11" s="1"/>
  <c r="AB25" i="11"/>
  <c r="AB40" i="11" s="1"/>
  <c r="AB55" i="11" s="1"/>
  <c r="AB70" i="11" s="1"/>
  <c r="AF25" i="11"/>
  <c r="AF40" i="11" s="1"/>
  <c r="AF55" i="11" s="1"/>
  <c r="AF70" i="11" s="1"/>
  <c r="T23" i="11"/>
  <c r="H60" i="11"/>
  <c r="I75" i="11"/>
  <c r="H30" i="11"/>
  <c r="I45" i="11"/>
  <c r="G75" i="11"/>
  <c r="I56" i="11"/>
  <c r="H75" i="11"/>
  <c r="H71" i="11"/>
  <c r="T30" i="11"/>
  <c r="T25" i="11"/>
  <c r="T40" i="11" s="1"/>
  <c r="T55" i="11" s="1"/>
  <c r="T70" i="11" s="1"/>
  <c r="V25" i="11"/>
  <c r="V40" i="11" s="1"/>
  <c r="V55" i="11" s="1"/>
  <c r="V70" i="11" s="1"/>
  <c r="V30" i="11"/>
  <c r="G60" i="11"/>
  <c r="AQ69" i="11" s="1"/>
  <c r="AQ71" i="11" s="1"/>
  <c r="U30" i="11"/>
  <c r="G41" i="11"/>
  <c r="G56" i="11"/>
  <c r="H41" i="11"/>
  <c r="G45" i="11"/>
  <c r="AQ54" i="11" s="1"/>
  <c r="AQ56" i="11" s="1"/>
  <c r="N26" i="11"/>
  <c r="M38" i="11"/>
  <c r="M53" i="11" s="1"/>
  <c r="M68" i="11" s="1"/>
  <c r="M71" i="11" s="1"/>
  <c r="N38" i="11"/>
  <c r="N53" i="11" s="1"/>
  <c r="N68" i="11" s="1"/>
  <c r="N71" i="11" s="1"/>
  <c r="G30" i="11"/>
  <c r="AQ39" i="11" s="1"/>
  <c r="AQ41" i="11" s="1"/>
  <c r="I41" i="11"/>
  <c r="H56" i="11"/>
  <c r="G71" i="11"/>
  <c r="I71" i="11"/>
  <c r="O26" i="11"/>
  <c r="O38" i="11"/>
  <c r="O53" i="11" s="1"/>
  <c r="I60" i="11"/>
  <c r="P24" i="11"/>
  <c r="P39" i="11" s="1"/>
  <c r="H45" i="11"/>
  <c r="I30" i="11"/>
  <c r="M26" i="11"/>
  <c r="I26" i="11"/>
  <c r="H26" i="11"/>
  <c r="G26" i="11"/>
  <c r="L74" i="11"/>
  <c r="K74" i="11"/>
  <c r="J74" i="11"/>
  <c r="L73" i="11"/>
  <c r="K73" i="11"/>
  <c r="J73" i="11"/>
  <c r="L70" i="11"/>
  <c r="K70" i="11"/>
  <c r="J70" i="11"/>
  <c r="L69" i="11"/>
  <c r="K69" i="11"/>
  <c r="J69" i="11"/>
  <c r="L68" i="11"/>
  <c r="K68" i="11"/>
  <c r="J68" i="11"/>
  <c r="L59" i="11"/>
  <c r="K59" i="11"/>
  <c r="J59" i="11"/>
  <c r="L58" i="11"/>
  <c r="K58" i="11"/>
  <c r="J58" i="11"/>
  <c r="L55" i="11"/>
  <c r="K55" i="11"/>
  <c r="J55" i="11"/>
  <c r="L54" i="11"/>
  <c r="K54" i="11"/>
  <c r="J54" i="11"/>
  <c r="L53" i="11"/>
  <c r="K53" i="11"/>
  <c r="J53" i="11"/>
  <c r="L44" i="11"/>
  <c r="K44" i="11"/>
  <c r="J44" i="11"/>
  <c r="L43" i="11"/>
  <c r="K43" i="11"/>
  <c r="J43" i="11"/>
  <c r="K42" i="11"/>
  <c r="L40" i="11"/>
  <c r="K40" i="11"/>
  <c r="J40" i="11"/>
  <c r="L39" i="11"/>
  <c r="K39" i="11"/>
  <c r="J39" i="11"/>
  <c r="L38" i="11"/>
  <c r="K38" i="11"/>
  <c r="J38" i="11"/>
  <c r="L25" i="11"/>
  <c r="Y25" i="11" s="1"/>
  <c r="L23" i="11"/>
  <c r="Y23" i="11" s="1"/>
  <c r="Y38" i="11" s="1"/>
  <c r="K25" i="11"/>
  <c r="K23" i="11"/>
  <c r="J25" i="11"/>
  <c r="J23" i="11"/>
  <c r="W23" i="11" s="1"/>
  <c r="L29" i="11"/>
  <c r="K29" i="11"/>
  <c r="J29" i="11"/>
  <c r="L28" i="11"/>
  <c r="K28" i="11"/>
  <c r="J28" i="11"/>
  <c r="L24" i="11"/>
  <c r="K24" i="11"/>
  <c r="J24" i="11"/>
  <c r="F74" i="11"/>
  <c r="E74" i="11"/>
  <c r="D74" i="11"/>
  <c r="F73" i="11"/>
  <c r="E73" i="11"/>
  <c r="D73" i="11"/>
  <c r="F70" i="11"/>
  <c r="E70" i="11"/>
  <c r="D70" i="11"/>
  <c r="F69" i="11"/>
  <c r="E69" i="11"/>
  <c r="D69" i="11"/>
  <c r="F68" i="11"/>
  <c r="E68" i="11"/>
  <c r="D68" i="11"/>
  <c r="F59" i="11"/>
  <c r="E59" i="11"/>
  <c r="D59" i="11"/>
  <c r="F58" i="11"/>
  <c r="E58" i="11"/>
  <c r="D58" i="11"/>
  <c r="F55" i="11"/>
  <c r="E55" i="11"/>
  <c r="D55" i="11"/>
  <c r="F54" i="11"/>
  <c r="D54" i="11"/>
  <c r="E53" i="11"/>
  <c r="D53" i="11"/>
  <c r="F44" i="11"/>
  <c r="E44" i="11"/>
  <c r="D44" i="11"/>
  <c r="F43" i="11"/>
  <c r="E43" i="11"/>
  <c r="D43" i="11"/>
  <c r="F40" i="11"/>
  <c r="E40" i="11"/>
  <c r="D40" i="11"/>
  <c r="F39" i="11"/>
  <c r="D39" i="11"/>
  <c r="F38" i="11"/>
  <c r="E38" i="11"/>
  <c r="D38" i="11"/>
  <c r="F29" i="11"/>
  <c r="E29" i="11"/>
  <c r="F28" i="11"/>
  <c r="E28" i="11"/>
  <c r="D29" i="11"/>
  <c r="D28" i="11"/>
  <c r="E25" i="11"/>
  <c r="R25" i="11" s="1"/>
  <c r="F25" i="11"/>
  <c r="F24" i="11"/>
  <c r="F23" i="11"/>
  <c r="S23" i="11" s="1"/>
  <c r="E23" i="11"/>
  <c r="R23" i="11" s="1"/>
  <c r="D25" i="11"/>
  <c r="D24" i="11"/>
  <c r="D23" i="11"/>
  <c r="Q23" i="11" s="1"/>
  <c r="AH53" i="11" l="1"/>
  <c r="O76" i="14"/>
  <c r="O77" i="14" s="1"/>
  <c r="AC46" i="14"/>
  <c r="AC49" i="14" s="1"/>
  <c r="P61" i="14"/>
  <c r="P62" i="14" s="1"/>
  <c r="AI72" i="14"/>
  <c r="AI75" i="14" s="1"/>
  <c r="AI76" i="14" s="1"/>
  <c r="AI60" i="14"/>
  <c r="AI61" i="14" s="1"/>
  <c r="AH33" i="14"/>
  <c r="AH34" i="14"/>
  <c r="AH32" i="14"/>
  <c r="AH63" i="14"/>
  <c r="AH64" i="14"/>
  <c r="AH62" i="14"/>
  <c r="AH72" i="14"/>
  <c r="AH75" i="14" s="1"/>
  <c r="AH76" i="14" s="1"/>
  <c r="AI71" i="11"/>
  <c r="AI80" i="11" s="1"/>
  <c r="AH57" i="11"/>
  <c r="AH60" i="11" s="1"/>
  <c r="X23" i="11"/>
  <c r="X38" i="11" s="1"/>
  <c r="AI26" i="11"/>
  <c r="AH26" i="11"/>
  <c r="AI57" i="11"/>
  <c r="O33" i="14"/>
  <c r="AC34" i="14"/>
  <c r="AC32" i="14"/>
  <c r="O32" i="14"/>
  <c r="AE31" i="14"/>
  <c r="AE34" i="14" s="1"/>
  <c r="AG39" i="11"/>
  <c r="AG54" i="11" s="1"/>
  <c r="AG69" i="11" s="1"/>
  <c r="AK24" i="11"/>
  <c r="AK39" i="11" s="1"/>
  <c r="W72" i="14"/>
  <c r="W75" i="14" s="1"/>
  <c r="W76" i="14" s="1"/>
  <c r="AE57" i="14"/>
  <c r="AE60" i="14" s="1"/>
  <c r="AJ45" i="14"/>
  <c r="AJ30" i="14"/>
  <c r="AJ31" i="14" s="1"/>
  <c r="AL57" i="14"/>
  <c r="AL60" i="14" s="1"/>
  <c r="AN26" i="14"/>
  <c r="AN35" i="14" s="1"/>
  <c r="AN43" i="11"/>
  <c r="AN58" i="11" s="1"/>
  <c r="AN73" i="11" s="1"/>
  <c r="AO43" i="11"/>
  <c r="AO58" i="11" s="1"/>
  <c r="AO73" i="11" s="1"/>
  <c r="R48" i="14"/>
  <c r="R49" i="14"/>
  <c r="R47" i="14"/>
  <c r="AA34" i="14"/>
  <c r="AA32" i="14"/>
  <c r="AA33" i="14"/>
  <c r="X80" i="14"/>
  <c r="X76" i="14"/>
  <c r="V79" i="14"/>
  <c r="V77" i="14"/>
  <c r="V78" i="14"/>
  <c r="R80" i="14"/>
  <c r="X49" i="14"/>
  <c r="X47" i="14"/>
  <c r="X48" i="14"/>
  <c r="AM53" i="14"/>
  <c r="AM41" i="14"/>
  <c r="Y50" i="14"/>
  <c r="Y46" i="14"/>
  <c r="S65" i="14"/>
  <c r="S61" i="14"/>
  <c r="AF80" i="14"/>
  <c r="AE68" i="14"/>
  <c r="AE71" i="14" s="1"/>
  <c r="AE56" i="14"/>
  <c r="AN57" i="14"/>
  <c r="Z53" i="14"/>
  <c r="Z41" i="14"/>
  <c r="AF46" i="14"/>
  <c r="AF50" i="14"/>
  <c r="U56" i="14"/>
  <c r="U68" i="14"/>
  <c r="U71" i="14" s="1"/>
  <c r="AJ54" i="14"/>
  <c r="AJ41" i="14"/>
  <c r="AC80" i="14"/>
  <c r="AC76" i="14"/>
  <c r="AJ72" i="14"/>
  <c r="AJ75" i="14" s="1"/>
  <c r="T34" i="14"/>
  <c r="T33" i="14"/>
  <c r="T32" i="14"/>
  <c r="AM35" i="14"/>
  <c r="AM31" i="14"/>
  <c r="AL45" i="14"/>
  <c r="AN29" i="14"/>
  <c r="AL30" i="14"/>
  <c r="AL31" i="14" s="1"/>
  <c r="M63" i="14"/>
  <c r="M62" i="14"/>
  <c r="M64" i="14"/>
  <c r="AD53" i="14"/>
  <c r="AD41" i="14"/>
  <c r="AC48" i="14"/>
  <c r="AL68" i="14"/>
  <c r="AL71" i="14" s="1"/>
  <c r="AL56" i="14"/>
  <c r="Y33" i="14"/>
  <c r="Y34" i="14"/>
  <c r="Y32" i="14"/>
  <c r="T68" i="14"/>
  <c r="T71" i="14" s="1"/>
  <c r="T56" i="14"/>
  <c r="AK31" i="14"/>
  <c r="AK35" i="14"/>
  <c r="AB34" i="14"/>
  <c r="AB33" i="14"/>
  <c r="AB32" i="14"/>
  <c r="Y72" i="14"/>
  <c r="Y75" i="14" s="1"/>
  <c r="Y60" i="14"/>
  <c r="S80" i="14"/>
  <c r="S76" i="14"/>
  <c r="V48" i="14"/>
  <c r="V49" i="14"/>
  <c r="V47" i="14"/>
  <c r="AG56" i="14"/>
  <c r="AG68" i="14"/>
  <c r="AG71" i="14" s="1"/>
  <c r="X65" i="14"/>
  <c r="X61" i="14"/>
  <c r="AE50" i="14"/>
  <c r="AE46" i="14"/>
  <c r="AB50" i="14"/>
  <c r="AB46" i="14"/>
  <c r="W61" i="14"/>
  <c r="W65" i="14"/>
  <c r="R65" i="14"/>
  <c r="Z31" i="14"/>
  <c r="Z35" i="14"/>
  <c r="AG33" i="14"/>
  <c r="AG34" i="14"/>
  <c r="AG32" i="14"/>
  <c r="AC61" i="14"/>
  <c r="AC65" i="14"/>
  <c r="AN53" i="14"/>
  <c r="AN41" i="14"/>
  <c r="AO38" i="14"/>
  <c r="AO26" i="14"/>
  <c r="AD31" i="14"/>
  <c r="AD35" i="14"/>
  <c r="AL41" i="14"/>
  <c r="AO42" i="14"/>
  <c r="AK53" i="14"/>
  <c r="AK41" i="14"/>
  <c r="AF72" i="14"/>
  <c r="AF75" i="14" s="1"/>
  <c r="AF76" i="14" s="1"/>
  <c r="M78" i="14"/>
  <c r="M79" i="14"/>
  <c r="M77" i="14"/>
  <c r="AK72" i="14"/>
  <c r="AK75" i="14" s="1"/>
  <c r="AO29" i="14"/>
  <c r="AM45" i="14"/>
  <c r="AG50" i="14"/>
  <c r="AG46" i="14"/>
  <c r="P78" i="14"/>
  <c r="P77" i="14"/>
  <c r="P79" i="14"/>
  <c r="AB68" i="14"/>
  <c r="AB71" i="14" s="1"/>
  <c r="AB56" i="14"/>
  <c r="W80" i="14"/>
  <c r="Q56" i="14"/>
  <c r="Q68" i="14"/>
  <c r="Q71" i="14" s="1"/>
  <c r="AD60" i="14"/>
  <c r="U33" i="14"/>
  <c r="U32" i="14"/>
  <c r="U34" i="14"/>
  <c r="O64" i="14"/>
  <c r="O63" i="14"/>
  <c r="O62" i="14"/>
  <c r="W47" i="14"/>
  <c r="W48" i="14"/>
  <c r="W49" i="14"/>
  <c r="Y56" i="14"/>
  <c r="Y68" i="14"/>
  <c r="Y71" i="14" s="1"/>
  <c r="Q33" i="14"/>
  <c r="Q34" i="14"/>
  <c r="Q32" i="14"/>
  <c r="AF65" i="14"/>
  <c r="AF61" i="14"/>
  <c r="V34" i="14"/>
  <c r="V33" i="14"/>
  <c r="V32" i="14"/>
  <c r="Q50" i="14"/>
  <c r="Q46" i="14"/>
  <c r="S48" i="14"/>
  <c r="S49" i="14"/>
  <c r="S47" i="14"/>
  <c r="V64" i="14"/>
  <c r="V62" i="14"/>
  <c r="V63" i="14"/>
  <c r="U50" i="14"/>
  <c r="U46" i="14"/>
  <c r="P63" i="14"/>
  <c r="AJ35" i="14"/>
  <c r="O79" i="14"/>
  <c r="O78" i="14"/>
  <c r="AA57" i="14"/>
  <c r="AA45" i="14"/>
  <c r="AA46" i="14" s="1"/>
  <c r="AM57" i="14"/>
  <c r="T50" i="14"/>
  <c r="T46" i="14"/>
  <c r="AF34" i="14"/>
  <c r="AF33" i="14"/>
  <c r="AF32" i="14"/>
  <c r="R72" i="14"/>
  <c r="R75" i="14" s="1"/>
  <c r="R76" i="14" s="1"/>
  <c r="R60" i="14"/>
  <c r="R61" i="14" s="1"/>
  <c r="Q72" i="14"/>
  <c r="Q75" i="14" s="1"/>
  <c r="Q60" i="14"/>
  <c r="AG72" i="14"/>
  <c r="AG75" i="14" s="1"/>
  <c r="T45" i="11"/>
  <c r="V45" i="11"/>
  <c r="Y40" i="11"/>
  <c r="Y55" i="11" s="1"/>
  <c r="Y70" i="11" s="1"/>
  <c r="Q38" i="11"/>
  <c r="Q53" i="11" s="1"/>
  <c r="S38" i="11"/>
  <c r="S53" i="11" s="1"/>
  <c r="U45" i="11"/>
  <c r="U72" i="11"/>
  <c r="U75" i="11" s="1"/>
  <c r="U60" i="11"/>
  <c r="V60" i="11"/>
  <c r="V72" i="11"/>
  <c r="V75" i="11" s="1"/>
  <c r="T72" i="11"/>
  <c r="T75" i="11" s="1"/>
  <c r="T60" i="11"/>
  <c r="AE24" i="11"/>
  <c r="AE39" i="11" s="1"/>
  <c r="AE54" i="11" s="1"/>
  <c r="AE69" i="11" s="1"/>
  <c r="P41" i="11"/>
  <c r="P54" i="11"/>
  <c r="AD39" i="11"/>
  <c r="AD54" i="11" s="1"/>
  <c r="AD69" i="11" s="1"/>
  <c r="AE25" i="11"/>
  <c r="AE40" i="11" s="1"/>
  <c r="AE55" i="11" s="1"/>
  <c r="AE70" i="11" s="1"/>
  <c r="U26" i="11"/>
  <c r="AD25" i="11"/>
  <c r="AD40" i="11" s="1"/>
  <c r="AD55" i="11" s="1"/>
  <c r="AD70" i="11" s="1"/>
  <c r="O68" i="11"/>
  <c r="O71" i="11" s="1"/>
  <c r="O56" i="11"/>
  <c r="Y53" i="11"/>
  <c r="H61" i="11"/>
  <c r="AA23" i="11"/>
  <c r="AA38" i="11" s="1"/>
  <c r="AA53" i="11" s="1"/>
  <c r="AA68" i="11" s="1"/>
  <c r="V38" i="11"/>
  <c r="I46" i="11"/>
  <c r="U68" i="11"/>
  <c r="R38" i="11"/>
  <c r="Z23" i="11"/>
  <c r="Z38" i="11" s="1"/>
  <c r="Z53" i="11" s="1"/>
  <c r="Z68" i="11" s="1"/>
  <c r="T38" i="11"/>
  <c r="AF41" i="11"/>
  <c r="W38" i="11"/>
  <c r="AN23" i="11"/>
  <c r="AN38" i="11" s="1"/>
  <c r="AN53" i="11" s="1"/>
  <c r="AN68" i="11" s="1"/>
  <c r="AF26" i="11"/>
  <c r="AE23" i="11"/>
  <c r="AE38" i="11" s="1"/>
  <c r="AE53" i="11" s="1"/>
  <c r="AE68" i="11" s="1"/>
  <c r="AC26" i="11"/>
  <c r="AK25" i="11"/>
  <c r="AK40" i="11" s="1"/>
  <c r="AK55" i="11" s="1"/>
  <c r="AK70" i="11" s="1"/>
  <c r="AM25" i="11"/>
  <c r="AM40" i="11" s="1"/>
  <c r="AM55" i="11" s="1"/>
  <c r="AM70" i="11" s="1"/>
  <c r="AJ24" i="11"/>
  <c r="AJ39" i="11" s="1"/>
  <c r="AJ54" i="11" s="1"/>
  <c r="AJ69" i="11" s="1"/>
  <c r="AL24" i="11"/>
  <c r="AL39" i="11" s="1"/>
  <c r="AL54" i="11" s="1"/>
  <c r="AL69" i="11" s="1"/>
  <c r="V26" i="11"/>
  <c r="AJ23" i="11"/>
  <c r="AJ38" i="11" s="1"/>
  <c r="AJ53" i="11" s="1"/>
  <c r="AJ68" i="11" s="1"/>
  <c r="AM24" i="11"/>
  <c r="AM39" i="11" s="1"/>
  <c r="AM54" i="11" s="1"/>
  <c r="AM69" i="11" s="1"/>
  <c r="AL25" i="11"/>
  <c r="AL40" i="11" s="1"/>
  <c r="AL55" i="11" s="1"/>
  <c r="AL70" i="11" s="1"/>
  <c r="AJ25" i="11"/>
  <c r="AJ40" i="11" s="1"/>
  <c r="AJ55" i="11" s="1"/>
  <c r="AJ70" i="11" s="1"/>
  <c r="AK23" i="11"/>
  <c r="AK38" i="11" s="1"/>
  <c r="AK53" i="11" s="1"/>
  <c r="AK68" i="11" s="1"/>
  <c r="AM23" i="11"/>
  <c r="AM38" i="11" s="1"/>
  <c r="AM53" i="11" s="1"/>
  <c r="AM68" i="11" s="1"/>
  <c r="AG26" i="11"/>
  <c r="AD23" i="11"/>
  <c r="AD38" i="11" s="1"/>
  <c r="AD53" i="11" s="1"/>
  <c r="AD68" i="11" s="1"/>
  <c r="AB26" i="11"/>
  <c r="T26" i="11"/>
  <c r="G46" i="11"/>
  <c r="H76" i="11"/>
  <c r="G31" i="11"/>
  <c r="G76" i="11"/>
  <c r="H46" i="11"/>
  <c r="G61" i="11"/>
  <c r="H31" i="11"/>
  <c r="N56" i="11"/>
  <c r="I61" i="11"/>
  <c r="I76" i="11"/>
  <c r="O41" i="11"/>
  <c r="W25" i="11"/>
  <c r="W40" i="11" s="1"/>
  <c r="W55" i="11" s="1"/>
  <c r="W70" i="11" s="1"/>
  <c r="M41" i="11"/>
  <c r="E41" i="11"/>
  <c r="F56" i="11"/>
  <c r="F65" i="11" s="1"/>
  <c r="X25" i="11"/>
  <c r="K41" i="11"/>
  <c r="K45" i="11"/>
  <c r="K56" i="11"/>
  <c r="L71" i="11"/>
  <c r="M56" i="11"/>
  <c r="N41" i="11"/>
  <c r="F41" i="11"/>
  <c r="L41" i="11"/>
  <c r="P26" i="11"/>
  <c r="Q25" i="11"/>
  <c r="D56" i="11"/>
  <c r="J71" i="11"/>
  <c r="S25" i="11"/>
  <c r="D41" i="11"/>
  <c r="E56" i="11"/>
  <c r="F71" i="11"/>
  <c r="J41" i="11"/>
  <c r="J56" i="11"/>
  <c r="K71" i="11"/>
  <c r="I31" i="11"/>
  <c r="D71" i="11"/>
  <c r="L56" i="11"/>
  <c r="E71" i="11"/>
  <c r="J26" i="11"/>
  <c r="K26" i="11"/>
  <c r="L26" i="11"/>
  <c r="E26" i="11"/>
  <c r="D26" i="11"/>
  <c r="F26" i="11"/>
  <c r="F16" i="9"/>
  <c r="F15" i="9"/>
  <c r="F14" i="9"/>
  <c r="AH61" i="11" l="1"/>
  <c r="AH63" i="11" s="1"/>
  <c r="AH68" i="11"/>
  <c r="AH71" i="11" s="1"/>
  <c r="AH80" i="11" s="1"/>
  <c r="AH56" i="11"/>
  <c r="AH65" i="11" s="1"/>
  <c r="P64" i="14"/>
  <c r="AC47" i="14"/>
  <c r="AI63" i="14"/>
  <c r="AI64" i="14"/>
  <c r="AI62" i="14"/>
  <c r="AH78" i="14"/>
  <c r="AH79" i="14"/>
  <c r="AH77" i="14"/>
  <c r="AI78" i="14"/>
  <c r="AI79" i="14"/>
  <c r="AI77" i="14"/>
  <c r="AH72" i="11"/>
  <c r="AH75" i="11" s="1"/>
  <c r="AI72" i="11"/>
  <c r="AI75" i="11" s="1"/>
  <c r="AI76" i="11" s="1"/>
  <c r="AI60" i="11"/>
  <c r="AI61" i="11" s="1"/>
  <c r="AH35" i="11"/>
  <c r="AH64" i="11"/>
  <c r="AH62" i="11"/>
  <c r="AI35" i="11"/>
  <c r="AG41" i="11"/>
  <c r="AE33" i="14"/>
  <c r="AE32" i="14"/>
  <c r="AL72" i="14"/>
  <c r="AL75" i="14" s="1"/>
  <c r="AL76" i="14" s="1"/>
  <c r="AK54" i="11"/>
  <c r="AK69" i="11" s="1"/>
  <c r="R64" i="14"/>
  <c r="R62" i="14"/>
  <c r="R63" i="14"/>
  <c r="R77" i="14"/>
  <c r="R79" i="14"/>
  <c r="R78" i="14"/>
  <c r="AF78" i="14"/>
  <c r="AF77" i="14"/>
  <c r="AF79" i="14"/>
  <c r="AJ33" i="14"/>
  <c r="AJ32" i="14"/>
  <c r="AJ34" i="14"/>
  <c r="Q47" i="14"/>
  <c r="Q48" i="14"/>
  <c r="Q49" i="14"/>
  <c r="Q61" i="14"/>
  <c r="Q65" i="14"/>
  <c r="AG47" i="14"/>
  <c r="AG48" i="14"/>
  <c r="AG49" i="14"/>
  <c r="AO35" i="14"/>
  <c r="AE47" i="14"/>
  <c r="AE48" i="14"/>
  <c r="AE49" i="14"/>
  <c r="AD50" i="14"/>
  <c r="AD46" i="14"/>
  <c r="AC78" i="14"/>
  <c r="AC79" i="14"/>
  <c r="AC77" i="14"/>
  <c r="T49" i="14"/>
  <c r="T47" i="14"/>
  <c r="T48" i="14"/>
  <c r="AA48" i="14"/>
  <c r="AA49" i="14"/>
  <c r="AA47" i="14"/>
  <c r="Y80" i="14"/>
  <c r="Y76" i="14"/>
  <c r="AD72" i="14"/>
  <c r="AD75" i="14" s="1"/>
  <c r="AK68" i="14"/>
  <c r="AK71" i="14" s="1"/>
  <c r="AK56" i="14"/>
  <c r="AN50" i="14"/>
  <c r="AB49" i="14"/>
  <c r="AB47" i="14"/>
  <c r="AB48" i="14"/>
  <c r="X63" i="14"/>
  <c r="X62" i="14"/>
  <c r="X64" i="14"/>
  <c r="T65" i="14"/>
  <c r="T61" i="14"/>
  <c r="AN45" i="14"/>
  <c r="AN46" i="14" s="1"/>
  <c r="AN30" i="14"/>
  <c r="AN31" i="14" s="1"/>
  <c r="AE72" i="14"/>
  <c r="AE75" i="14" s="1"/>
  <c r="AE76" i="14" s="1"/>
  <c r="AJ50" i="14"/>
  <c r="AJ46" i="14"/>
  <c r="AN72" i="14"/>
  <c r="AN75" i="14" s="1"/>
  <c r="AN60" i="14"/>
  <c r="Y47" i="14"/>
  <c r="Y48" i="14"/>
  <c r="Y49" i="14"/>
  <c r="X78" i="14"/>
  <c r="X77" i="14"/>
  <c r="X79" i="14"/>
  <c r="AA72" i="14"/>
  <c r="AA75" i="14" s="1"/>
  <c r="AA76" i="14" s="1"/>
  <c r="AA60" i="14"/>
  <c r="AA61" i="14" s="1"/>
  <c r="Y65" i="14"/>
  <c r="Y61" i="14"/>
  <c r="Q80" i="14"/>
  <c r="Q76" i="14"/>
  <c r="AB65" i="14"/>
  <c r="AB61" i="14"/>
  <c r="AO30" i="14"/>
  <c r="AO31" i="14" s="1"/>
  <c r="AD34" i="14"/>
  <c r="AD33" i="14"/>
  <c r="AD32" i="14"/>
  <c r="AN68" i="14"/>
  <c r="AN71" i="14" s="1"/>
  <c r="AN56" i="14"/>
  <c r="T80" i="14"/>
  <c r="T76" i="14"/>
  <c r="AL65" i="14"/>
  <c r="AL61" i="14"/>
  <c r="AJ69" i="14"/>
  <c r="AJ71" i="14" s="1"/>
  <c r="AJ56" i="14"/>
  <c r="AF49" i="14"/>
  <c r="AF47" i="14"/>
  <c r="AF48" i="14"/>
  <c r="U49" i="14"/>
  <c r="U47" i="14"/>
  <c r="U48" i="14"/>
  <c r="AB80" i="14"/>
  <c r="AB76" i="14"/>
  <c r="AO57" i="14"/>
  <c r="AO45" i="14"/>
  <c r="AG80" i="14"/>
  <c r="AG76" i="14"/>
  <c r="AL80" i="14"/>
  <c r="AM33" i="14"/>
  <c r="AM32" i="14"/>
  <c r="AM34" i="14"/>
  <c r="U80" i="14"/>
  <c r="U76" i="14"/>
  <c r="Z50" i="14"/>
  <c r="Z46" i="14"/>
  <c r="AE65" i="14"/>
  <c r="AE61" i="14"/>
  <c r="S62" i="14"/>
  <c r="S63" i="14"/>
  <c r="S64" i="14"/>
  <c r="AM50" i="14"/>
  <c r="AM46" i="14"/>
  <c r="AM72" i="14"/>
  <c r="AM75" i="14" s="1"/>
  <c r="AM60" i="14"/>
  <c r="AF63" i="14"/>
  <c r="AF62" i="14"/>
  <c r="AF64" i="14"/>
  <c r="W79" i="14"/>
  <c r="W77" i="14"/>
  <c r="W78" i="14"/>
  <c r="AK50" i="14"/>
  <c r="AK46" i="14"/>
  <c r="AL50" i="14"/>
  <c r="AL46" i="14"/>
  <c r="AO41" i="14"/>
  <c r="AO53" i="14"/>
  <c r="AC63" i="14"/>
  <c r="AC62" i="14"/>
  <c r="AC64" i="14"/>
  <c r="Z33" i="14"/>
  <c r="Z32" i="14"/>
  <c r="Z34" i="14"/>
  <c r="W64" i="14"/>
  <c r="W63" i="14"/>
  <c r="W62" i="14"/>
  <c r="AG61" i="14"/>
  <c r="AG65" i="14"/>
  <c r="S79" i="14"/>
  <c r="S77" i="14"/>
  <c r="S78" i="14"/>
  <c r="AK34" i="14"/>
  <c r="AK32" i="14"/>
  <c r="AK33" i="14"/>
  <c r="AD68" i="14"/>
  <c r="AD71" i="14" s="1"/>
  <c r="AD56" i="14"/>
  <c r="AL34" i="14"/>
  <c r="AL33" i="14"/>
  <c r="AL32" i="14"/>
  <c r="U65" i="14"/>
  <c r="U61" i="14"/>
  <c r="Z68" i="14"/>
  <c r="Z71" i="14" s="1"/>
  <c r="Z56" i="14"/>
  <c r="AE80" i="14"/>
  <c r="AM56" i="14"/>
  <c r="AM68" i="14"/>
  <c r="AM71" i="14" s="1"/>
  <c r="Y41" i="11"/>
  <c r="U31" i="11"/>
  <c r="AB41" i="11"/>
  <c r="P69" i="11"/>
  <c r="P71" i="11" s="1"/>
  <c r="P56" i="11"/>
  <c r="AN24" i="11"/>
  <c r="AN39" i="11" s="1"/>
  <c r="AN54" i="11" s="1"/>
  <c r="AN69" i="11" s="1"/>
  <c r="AO24" i="11"/>
  <c r="AO39" i="11" s="1"/>
  <c r="AO54" i="11" s="1"/>
  <c r="AO69" i="11" s="1"/>
  <c r="X26" i="11"/>
  <c r="X40" i="11"/>
  <c r="AN25" i="11"/>
  <c r="AN40" i="11" s="1"/>
  <c r="AN55" i="11" s="1"/>
  <c r="AN70" i="11" s="1"/>
  <c r="Q26" i="11"/>
  <c r="Q40" i="11"/>
  <c r="AC41" i="11"/>
  <c r="U55" i="11"/>
  <c r="U41" i="11"/>
  <c r="R26" i="11"/>
  <c r="R40" i="11"/>
  <c r="R55" i="11" s="1"/>
  <c r="R70" i="11" s="1"/>
  <c r="S26" i="11"/>
  <c r="S40" i="11"/>
  <c r="AO25" i="11"/>
  <c r="AO40" i="11" s="1"/>
  <c r="AO55" i="11" s="1"/>
  <c r="AO70" i="11" s="1"/>
  <c r="AK41" i="11"/>
  <c r="R53" i="11"/>
  <c r="AC71" i="11"/>
  <c r="AC56" i="11"/>
  <c r="AE26" i="11"/>
  <c r="X53" i="11"/>
  <c r="V31" i="11"/>
  <c r="V53" i="11"/>
  <c r="V41" i="11"/>
  <c r="Y68" i="11"/>
  <c r="Y71" i="11" s="1"/>
  <c r="Y56" i="11"/>
  <c r="AG71" i="11"/>
  <c r="AG56" i="11"/>
  <c r="AA41" i="11"/>
  <c r="S68" i="11"/>
  <c r="AD26" i="11"/>
  <c r="AJ41" i="11"/>
  <c r="AF56" i="11"/>
  <c r="AF71" i="11"/>
  <c r="T41" i="11"/>
  <c r="T53" i="11"/>
  <c r="T31" i="11"/>
  <c r="W53" i="11"/>
  <c r="W41" i="11"/>
  <c r="Q68" i="11"/>
  <c r="AB71" i="11"/>
  <c r="AB56" i="11"/>
  <c r="AK26" i="11"/>
  <c r="AJ26" i="11"/>
  <c r="AO23" i="11"/>
  <c r="AO38" i="11" s="1"/>
  <c r="AO53" i="11" s="1"/>
  <c r="AO68" i="11" s="1"/>
  <c r="AM26" i="11"/>
  <c r="AL26" i="11"/>
  <c r="Y26" i="11"/>
  <c r="AA26" i="11"/>
  <c r="W26" i="11"/>
  <c r="Z25" i="11"/>
  <c r="AH76" i="11" l="1"/>
  <c r="AH77" i="11" s="1"/>
  <c r="AH78" i="11"/>
  <c r="AI64" i="11"/>
  <c r="AI62" i="11"/>
  <c r="AI63" i="11"/>
  <c r="AI78" i="11"/>
  <c r="AI79" i="11"/>
  <c r="AI77" i="11"/>
  <c r="X55" i="11"/>
  <c r="X70" i="11" s="1"/>
  <c r="AN48" i="14"/>
  <c r="AN49" i="14"/>
  <c r="AN47" i="14"/>
  <c r="Z65" i="14"/>
  <c r="Z61" i="14"/>
  <c r="AD76" i="14"/>
  <c r="AD80" i="14"/>
  <c r="AL49" i="14"/>
  <c r="AL47" i="14"/>
  <c r="AL48" i="14"/>
  <c r="AG78" i="14"/>
  <c r="AG79" i="14"/>
  <c r="AG77" i="14"/>
  <c r="AB78" i="14"/>
  <c r="AB79" i="14"/>
  <c r="AB77" i="14"/>
  <c r="AJ61" i="14"/>
  <c r="AJ65" i="14"/>
  <c r="T78" i="14"/>
  <c r="T79" i="14"/>
  <c r="T77" i="14"/>
  <c r="AB63" i="14"/>
  <c r="AB64" i="14"/>
  <c r="AB62" i="14"/>
  <c r="Y64" i="14"/>
  <c r="Y62" i="14"/>
  <c r="Y63" i="14"/>
  <c r="AJ48" i="14"/>
  <c r="AJ49" i="14"/>
  <c r="AJ47" i="14"/>
  <c r="AK80" i="14"/>
  <c r="AK76" i="14"/>
  <c r="Q64" i="14"/>
  <c r="Q63" i="14"/>
  <c r="Q62" i="14"/>
  <c r="AM65" i="14"/>
  <c r="AM61" i="14"/>
  <c r="Z76" i="14"/>
  <c r="Z80" i="14"/>
  <c r="AE64" i="14"/>
  <c r="AE63" i="14"/>
  <c r="AE62" i="14"/>
  <c r="U78" i="14"/>
  <c r="U79" i="14"/>
  <c r="U77" i="14"/>
  <c r="AJ80" i="14"/>
  <c r="AJ76" i="14"/>
  <c r="T63" i="14"/>
  <c r="T64" i="14"/>
  <c r="T62" i="14"/>
  <c r="AD48" i="14"/>
  <c r="AD49" i="14"/>
  <c r="AD47" i="14"/>
  <c r="AM80" i="14"/>
  <c r="AM76" i="14"/>
  <c r="AG64" i="14"/>
  <c r="AG62" i="14"/>
  <c r="AG63" i="14"/>
  <c r="AM49" i="14"/>
  <c r="AM47" i="14"/>
  <c r="AM48" i="14"/>
  <c r="AE79" i="14"/>
  <c r="AE77" i="14"/>
  <c r="AE78" i="14"/>
  <c r="U63" i="14"/>
  <c r="U62" i="14"/>
  <c r="U64" i="14"/>
  <c r="AO68" i="14"/>
  <c r="AO71" i="14" s="1"/>
  <c r="AO56" i="14"/>
  <c r="AK48" i="14"/>
  <c r="AK49" i="14"/>
  <c r="AK47" i="14"/>
  <c r="AL78" i="14"/>
  <c r="AL79" i="14"/>
  <c r="AL77" i="14"/>
  <c r="AL63" i="14"/>
  <c r="AL64" i="14"/>
  <c r="AL62" i="14"/>
  <c r="AN61" i="14"/>
  <c r="AN65" i="14"/>
  <c r="Q78" i="14"/>
  <c r="Q79" i="14"/>
  <c r="Q77" i="14"/>
  <c r="AA62" i="14"/>
  <c r="AA63" i="14"/>
  <c r="AA64" i="14"/>
  <c r="Y78" i="14"/>
  <c r="Y79" i="14"/>
  <c r="Y77" i="14"/>
  <c r="AO34" i="14"/>
  <c r="AO32" i="14"/>
  <c r="AO33" i="14"/>
  <c r="AD65" i="14"/>
  <c r="AD61" i="14"/>
  <c r="AO50" i="14"/>
  <c r="AO46" i="14"/>
  <c r="Z48" i="14"/>
  <c r="Z49" i="14"/>
  <c r="Z47" i="14"/>
  <c r="AO72" i="14"/>
  <c r="AO75" i="14" s="1"/>
  <c r="AO60" i="14"/>
  <c r="AN80" i="14"/>
  <c r="AN76" i="14"/>
  <c r="AA79" i="14"/>
  <c r="AA77" i="14"/>
  <c r="AA78" i="14"/>
  <c r="AN34" i="14"/>
  <c r="AN32" i="14"/>
  <c r="AN33" i="14"/>
  <c r="AK65" i="14"/>
  <c r="AK61" i="14"/>
  <c r="AM41" i="11"/>
  <c r="AN26" i="11"/>
  <c r="AL41" i="11"/>
  <c r="AN41" i="11"/>
  <c r="U70" i="11"/>
  <c r="U71" i="11" s="1"/>
  <c r="U56" i="11"/>
  <c r="Z26" i="11"/>
  <c r="Z40" i="11"/>
  <c r="Z55" i="11" s="1"/>
  <c r="Z70" i="11" s="1"/>
  <c r="X41" i="11"/>
  <c r="Q55" i="11"/>
  <c r="Q41" i="11"/>
  <c r="R41" i="11"/>
  <c r="S55" i="11"/>
  <c r="S41" i="11"/>
  <c r="U46" i="11"/>
  <c r="X68" i="11"/>
  <c r="R68" i="11"/>
  <c r="R71" i="11" s="1"/>
  <c r="R56" i="11"/>
  <c r="AA71" i="11"/>
  <c r="AA56" i="11"/>
  <c r="AO26" i="11"/>
  <c r="AM56" i="11"/>
  <c r="AM71" i="11"/>
  <c r="V46" i="11"/>
  <c r="AE41" i="11"/>
  <c r="V68" i="11"/>
  <c r="V71" i="11" s="1"/>
  <c r="V56" i="11"/>
  <c r="AK71" i="11"/>
  <c r="AK56" i="11"/>
  <c r="AL71" i="11"/>
  <c r="AL56" i="11"/>
  <c r="AN56" i="11"/>
  <c r="AN71" i="11"/>
  <c r="AD41" i="11"/>
  <c r="T68" i="11"/>
  <c r="T71" i="11" s="1"/>
  <c r="T56" i="11"/>
  <c r="W56" i="11"/>
  <c r="W68" i="11"/>
  <c r="W71" i="11" s="1"/>
  <c r="T46" i="11"/>
  <c r="AJ56" i="11"/>
  <c r="AJ71" i="11"/>
  <c r="X67" i="11"/>
  <c r="X74" i="11" s="1"/>
  <c r="R67" i="11"/>
  <c r="R74" i="11" s="1"/>
  <c r="X52" i="11"/>
  <c r="X59" i="11" s="1"/>
  <c r="R52" i="11"/>
  <c r="R59" i="11" s="1"/>
  <c r="X37" i="11"/>
  <c r="X44" i="11" s="1"/>
  <c r="R37" i="11"/>
  <c r="R44" i="11" s="1"/>
  <c r="K67" i="11"/>
  <c r="K72" i="11" s="1"/>
  <c r="K52" i="11"/>
  <c r="K57" i="11" s="1"/>
  <c r="E67" i="11"/>
  <c r="E72" i="11" s="1"/>
  <c r="E52" i="11"/>
  <c r="E57" i="11" s="1"/>
  <c r="E37" i="11"/>
  <c r="S67" i="11"/>
  <c r="S74" i="11" s="1"/>
  <c r="Q67" i="11"/>
  <c r="Q74" i="11" s="1"/>
  <c r="S52" i="11"/>
  <c r="S59" i="11" s="1"/>
  <c r="Q52" i="11"/>
  <c r="Q59" i="11" s="1"/>
  <c r="S37" i="11"/>
  <c r="S44" i="11" s="1"/>
  <c r="Q37" i="11"/>
  <c r="Q44" i="11" s="1"/>
  <c r="S22" i="11"/>
  <c r="R22" i="11"/>
  <c r="J37" i="11"/>
  <c r="J42" i="11" s="1"/>
  <c r="L37" i="11"/>
  <c r="L42" i="11" s="1"/>
  <c r="K22" i="11"/>
  <c r="K27" i="11" s="1"/>
  <c r="K30" i="11" s="1"/>
  <c r="AQ67" i="11"/>
  <c r="AP67" i="11"/>
  <c r="AP74" i="11" s="1"/>
  <c r="AP75" i="11" s="1"/>
  <c r="AO67" i="11"/>
  <c r="AO74" i="11" s="1"/>
  <c r="AN67" i="11"/>
  <c r="AN74" i="11" s="1"/>
  <c r="AM67" i="11"/>
  <c r="AM74" i="11" s="1"/>
  <c r="AL67" i="11"/>
  <c r="AL74" i="11" s="1"/>
  <c r="AE67" i="11"/>
  <c r="AE74" i="11" s="1"/>
  <c r="AD67" i="11"/>
  <c r="AD74" i="11" s="1"/>
  <c r="AC67" i="11"/>
  <c r="AC74" i="11" s="1"/>
  <c r="AB67" i="11"/>
  <c r="AB74" i="11" s="1"/>
  <c r="AK67" i="11"/>
  <c r="AK74" i="11" s="1"/>
  <c r="AJ67" i="11"/>
  <c r="AJ74" i="11" s="1"/>
  <c r="AG67" i="11"/>
  <c r="AG74" i="11" s="1"/>
  <c r="AF67" i="11"/>
  <c r="AF74" i="11" s="1"/>
  <c r="AA67" i="11"/>
  <c r="AA74" i="11" s="1"/>
  <c r="Z67" i="11"/>
  <c r="Z74" i="11" s="1"/>
  <c r="Y67" i="11"/>
  <c r="Y74" i="11" s="1"/>
  <c r="W67" i="11"/>
  <c r="W74" i="11" s="1"/>
  <c r="P67" i="11"/>
  <c r="O67" i="11"/>
  <c r="N67" i="11"/>
  <c r="N72" i="11" s="1"/>
  <c r="N75" i="11" s="1"/>
  <c r="M67" i="11"/>
  <c r="M72" i="11" s="1"/>
  <c r="M75" i="11" s="1"/>
  <c r="L67" i="11"/>
  <c r="L72" i="11" s="1"/>
  <c r="P72" i="11" s="1"/>
  <c r="P75" i="11" s="1"/>
  <c r="J67" i="11"/>
  <c r="J72" i="11" s="1"/>
  <c r="O72" i="11" s="1"/>
  <c r="O75" i="11" s="1"/>
  <c r="F67" i="11"/>
  <c r="F72" i="11" s="1"/>
  <c r="F75" i="11" s="1"/>
  <c r="D67" i="11"/>
  <c r="D72" i="11" s="1"/>
  <c r="D75" i="11" s="1"/>
  <c r="AQ52" i="11"/>
  <c r="AP52" i="11"/>
  <c r="AP59" i="11" s="1"/>
  <c r="AP60" i="11" s="1"/>
  <c r="AO52" i="11"/>
  <c r="AO59" i="11" s="1"/>
  <c r="AN52" i="11"/>
  <c r="AN59" i="11" s="1"/>
  <c r="AM52" i="11"/>
  <c r="AM59" i="11" s="1"/>
  <c r="AL52" i="11"/>
  <c r="AL59" i="11" s="1"/>
  <c r="AE52" i="11"/>
  <c r="AE59" i="11" s="1"/>
  <c r="AD52" i="11"/>
  <c r="AD59" i="11" s="1"/>
  <c r="AC52" i="11"/>
  <c r="AC59" i="11" s="1"/>
  <c r="AB52" i="11"/>
  <c r="AB59" i="11" s="1"/>
  <c r="AK52" i="11"/>
  <c r="AK59" i="11" s="1"/>
  <c r="AJ52" i="11"/>
  <c r="AJ59" i="11" s="1"/>
  <c r="AG52" i="11"/>
  <c r="AG59" i="11" s="1"/>
  <c r="AF52" i="11"/>
  <c r="AF59" i="11" s="1"/>
  <c r="AA52" i="11"/>
  <c r="AA59" i="11" s="1"/>
  <c r="Z52" i="11"/>
  <c r="Z59" i="11" s="1"/>
  <c r="Y52" i="11"/>
  <c r="Y59" i="11" s="1"/>
  <c r="W52" i="11"/>
  <c r="W59" i="11" s="1"/>
  <c r="P52" i="11"/>
  <c r="O52" i="11"/>
  <c r="N52" i="11"/>
  <c r="N57" i="11" s="1"/>
  <c r="N60" i="11" s="1"/>
  <c r="M52" i="11"/>
  <c r="M57" i="11" s="1"/>
  <c r="M60" i="11" s="1"/>
  <c r="L52" i="11"/>
  <c r="L57" i="11" s="1"/>
  <c r="P57" i="11" s="1"/>
  <c r="P60" i="11" s="1"/>
  <c r="J52" i="11"/>
  <c r="J57" i="11" s="1"/>
  <c r="O57" i="11" s="1"/>
  <c r="O60" i="11" s="1"/>
  <c r="F52" i="11"/>
  <c r="F57" i="11" s="1"/>
  <c r="F60" i="11" s="1"/>
  <c r="D52" i="11"/>
  <c r="D57" i="11" s="1"/>
  <c r="D60" i="11" s="1"/>
  <c r="AQ37" i="11"/>
  <c r="AP37" i="11"/>
  <c r="AP44" i="11" s="1"/>
  <c r="AP45" i="11" s="1"/>
  <c r="AO37" i="11"/>
  <c r="AO44" i="11" s="1"/>
  <c r="AN37" i="11"/>
  <c r="AN44" i="11" s="1"/>
  <c r="AM37" i="11"/>
  <c r="AM44" i="11" s="1"/>
  <c r="AL37" i="11"/>
  <c r="AL44" i="11" s="1"/>
  <c r="AE37" i="11"/>
  <c r="AE44" i="11" s="1"/>
  <c r="AD37" i="11"/>
  <c r="AD44" i="11" s="1"/>
  <c r="AC37" i="11"/>
  <c r="AC44" i="11" s="1"/>
  <c r="AB37" i="11"/>
  <c r="AB44" i="11" s="1"/>
  <c r="AK37" i="11"/>
  <c r="AK44" i="11" s="1"/>
  <c r="AJ37" i="11"/>
  <c r="AJ44" i="11" s="1"/>
  <c r="AG37" i="11"/>
  <c r="AG44" i="11" s="1"/>
  <c r="AF37" i="11"/>
  <c r="AF44" i="11" s="1"/>
  <c r="AA37" i="11"/>
  <c r="AA44" i="11" s="1"/>
  <c r="Z37" i="11"/>
  <c r="Z44" i="11" s="1"/>
  <c r="Y37" i="11"/>
  <c r="Y44" i="11" s="1"/>
  <c r="W37" i="11"/>
  <c r="W44" i="11" s="1"/>
  <c r="P37" i="11"/>
  <c r="O37" i="11"/>
  <c r="N37" i="11"/>
  <c r="N42" i="11" s="1"/>
  <c r="N45" i="11" s="1"/>
  <c r="M37" i="11"/>
  <c r="M42" i="11" s="1"/>
  <c r="M45" i="11" s="1"/>
  <c r="F37" i="11"/>
  <c r="D37" i="11"/>
  <c r="AQ22" i="11"/>
  <c r="AQ29" i="11" s="1"/>
  <c r="AP22" i="11"/>
  <c r="AP29" i="11" s="1"/>
  <c r="AO22" i="11"/>
  <c r="AN22" i="11"/>
  <c r="AM22" i="11"/>
  <c r="AL22" i="11"/>
  <c r="AE22" i="11"/>
  <c r="AD22" i="11"/>
  <c r="AC22" i="11"/>
  <c r="AB22" i="11"/>
  <c r="AB29" i="11" s="1"/>
  <c r="AK22" i="11"/>
  <c r="AJ22" i="11"/>
  <c r="AG22" i="11"/>
  <c r="AG27" i="11" s="1"/>
  <c r="AG42" i="11" s="1"/>
  <c r="AF22" i="11"/>
  <c r="AA22" i="11"/>
  <c r="AA29" i="11" s="1"/>
  <c r="Z22" i="11"/>
  <c r="Z29" i="11" s="1"/>
  <c r="Y22" i="11"/>
  <c r="X22" i="11"/>
  <c r="W22" i="11"/>
  <c r="W29" i="11" s="1"/>
  <c r="P22" i="11"/>
  <c r="O22" i="11"/>
  <c r="N22" i="11"/>
  <c r="N27" i="11" s="1"/>
  <c r="M22" i="11"/>
  <c r="M27" i="11" s="1"/>
  <c r="L22" i="11"/>
  <c r="L27" i="11" s="1"/>
  <c r="L30" i="11" s="1"/>
  <c r="J22" i="11"/>
  <c r="J27" i="11" s="1"/>
  <c r="J30" i="11" s="1"/>
  <c r="F22" i="11"/>
  <c r="E22" i="11"/>
  <c r="D22" i="11"/>
  <c r="AF80" i="11"/>
  <c r="AB65" i="11"/>
  <c r="AA50" i="11"/>
  <c r="AL35" i="11"/>
  <c r="U34" i="11"/>
  <c r="T32" i="11"/>
  <c r="AH79" i="11" l="1"/>
  <c r="X56" i="11"/>
  <c r="X65" i="11" s="1"/>
  <c r="X71" i="11"/>
  <c r="X80" i="11" s="1"/>
  <c r="AF27" i="11"/>
  <c r="AJ27" i="11" s="1"/>
  <c r="AJ42" i="11" s="1"/>
  <c r="V32" i="11"/>
  <c r="AO80" i="14"/>
  <c r="AO76" i="14"/>
  <c r="AK79" i="14"/>
  <c r="AK77" i="14"/>
  <c r="AK78" i="14"/>
  <c r="AK62" i="14"/>
  <c r="AK63" i="14"/>
  <c r="AK64" i="14"/>
  <c r="AN79" i="14"/>
  <c r="AN77" i="14"/>
  <c r="AN78" i="14"/>
  <c r="AN64" i="14"/>
  <c r="AN62" i="14"/>
  <c r="AN63" i="14"/>
  <c r="AM78" i="14"/>
  <c r="AM79" i="14"/>
  <c r="AM77" i="14"/>
  <c r="AJ77" i="14"/>
  <c r="AJ79" i="14"/>
  <c r="AJ78" i="14"/>
  <c r="AO47" i="14"/>
  <c r="AO48" i="14"/>
  <c r="AO49" i="14"/>
  <c r="AD64" i="14"/>
  <c r="AD62" i="14"/>
  <c r="AD63" i="14"/>
  <c r="Z77" i="14"/>
  <c r="Z79" i="14"/>
  <c r="Z78" i="14"/>
  <c r="AD79" i="14"/>
  <c r="AD77" i="14"/>
  <c r="AD78" i="14"/>
  <c r="AO61" i="14"/>
  <c r="AO65" i="14"/>
  <c r="AM63" i="14"/>
  <c r="AM62" i="14"/>
  <c r="AM64" i="14"/>
  <c r="AJ64" i="14"/>
  <c r="AJ62" i="14"/>
  <c r="AJ63" i="14"/>
  <c r="Z64" i="14"/>
  <c r="Z62" i="14"/>
  <c r="Z63" i="14"/>
  <c r="U32" i="11"/>
  <c r="H33" i="11"/>
  <c r="I33" i="11"/>
  <c r="G33" i="11"/>
  <c r="G63" i="11"/>
  <c r="H63" i="11"/>
  <c r="I63" i="11"/>
  <c r="T50" i="11"/>
  <c r="AN65" i="11"/>
  <c r="AK80" i="11"/>
  <c r="R65" i="11"/>
  <c r="R50" i="11"/>
  <c r="AN50" i="11"/>
  <c r="P80" i="11"/>
  <c r="AF65" i="11"/>
  <c r="P65" i="11"/>
  <c r="Y80" i="11"/>
  <c r="Q35" i="11"/>
  <c r="R35" i="11"/>
  <c r="AK35" i="11"/>
  <c r="H34" i="11"/>
  <c r="I34" i="11"/>
  <c r="G34" i="11"/>
  <c r="H49" i="11"/>
  <c r="I49" i="11"/>
  <c r="G49" i="11"/>
  <c r="I64" i="11"/>
  <c r="H64" i="11"/>
  <c r="G64" i="11"/>
  <c r="I79" i="11"/>
  <c r="H79" i="11"/>
  <c r="G79" i="11"/>
  <c r="AJ80" i="11"/>
  <c r="W80" i="11"/>
  <c r="AD50" i="11"/>
  <c r="T34" i="11"/>
  <c r="V33" i="11"/>
  <c r="V50" i="11"/>
  <c r="AO35" i="11"/>
  <c r="R80" i="11"/>
  <c r="U50" i="11"/>
  <c r="Q50" i="11"/>
  <c r="Z35" i="11"/>
  <c r="AL50" i="11"/>
  <c r="AM50" i="11"/>
  <c r="AC50" i="11"/>
  <c r="AJ35" i="11"/>
  <c r="S35" i="11"/>
  <c r="AK50" i="11"/>
  <c r="AM35" i="11"/>
  <c r="H48" i="11"/>
  <c r="I48" i="11"/>
  <c r="G48" i="11"/>
  <c r="H78" i="11"/>
  <c r="G78" i="11"/>
  <c r="I78" i="11"/>
  <c r="M35" i="11"/>
  <c r="I35" i="11"/>
  <c r="G35" i="11"/>
  <c r="H35" i="11"/>
  <c r="O35" i="11"/>
  <c r="N35" i="11"/>
  <c r="AG35" i="11"/>
  <c r="AC35" i="11"/>
  <c r="K35" i="11"/>
  <c r="AF35" i="11"/>
  <c r="P35" i="11"/>
  <c r="E35" i="11"/>
  <c r="L35" i="11"/>
  <c r="AB35" i="11"/>
  <c r="V35" i="11"/>
  <c r="J35" i="11"/>
  <c r="F35" i="11"/>
  <c r="U35" i="11"/>
  <c r="T35" i="11"/>
  <c r="AQ50" i="11"/>
  <c r="G50" i="11"/>
  <c r="I50" i="11"/>
  <c r="H50" i="11"/>
  <c r="J50" i="11"/>
  <c r="O50" i="11"/>
  <c r="L50" i="11"/>
  <c r="AG50" i="11"/>
  <c r="F50" i="11"/>
  <c r="AF50" i="11"/>
  <c r="K50" i="11"/>
  <c r="P50" i="11"/>
  <c r="N50" i="11"/>
  <c r="M50" i="11"/>
  <c r="E50" i="11"/>
  <c r="I65" i="11"/>
  <c r="H65" i="11"/>
  <c r="AQ65" i="11"/>
  <c r="G65" i="11"/>
  <c r="M65" i="11"/>
  <c r="E65" i="11"/>
  <c r="J65" i="11"/>
  <c r="L65" i="11"/>
  <c r="K65" i="11"/>
  <c r="O65" i="11"/>
  <c r="N65" i="11"/>
  <c r="AQ80" i="11"/>
  <c r="G80" i="11"/>
  <c r="H80" i="11"/>
  <c r="I80" i="11"/>
  <c r="N80" i="11"/>
  <c r="M80" i="11"/>
  <c r="J80" i="11"/>
  <c r="E80" i="11"/>
  <c r="L80" i="11"/>
  <c r="O80" i="11"/>
  <c r="F80" i="11"/>
  <c r="K80" i="11"/>
  <c r="AJ65" i="11"/>
  <c r="W65" i="11"/>
  <c r="AL65" i="11"/>
  <c r="T33" i="11"/>
  <c r="AE50" i="11"/>
  <c r="AM80" i="11"/>
  <c r="AA65" i="11"/>
  <c r="S50" i="11"/>
  <c r="AC80" i="11"/>
  <c r="Y35" i="11"/>
  <c r="AC65" i="11"/>
  <c r="AB80" i="11"/>
  <c r="Y65" i="11"/>
  <c r="W35" i="11"/>
  <c r="AD35" i="11"/>
  <c r="AG65" i="11"/>
  <c r="I32" i="11"/>
  <c r="G32" i="11"/>
  <c r="H32" i="11"/>
  <c r="I47" i="11"/>
  <c r="H47" i="11"/>
  <c r="G47" i="11"/>
  <c r="G62" i="11"/>
  <c r="I62" i="11"/>
  <c r="H62" i="11"/>
  <c r="I77" i="11"/>
  <c r="H77" i="11"/>
  <c r="G77" i="11"/>
  <c r="AN80" i="11"/>
  <c r="AL80" i="11"/>
  <c r="AK65" i="11"/>
  <c r="V34" i="11"/>
  <c r="AM65" i="11"/>
  <c r="AA80" i="11"/>
  <c r="X50" i="11"/>
  <c r="AN35" i="11"/>
  <c r="Y50" i="11"/>
  <c r="AG80" i="11"/>
  <c r="U33" i="11"/>
  <c r="AE35" i="11"/>
  <c r="X35" i="11"/>
  <c r="AJ50" i="11"/>
  <c r="AB50" i="11"/>
  <c r="W50" i="11"/>
  <c r="AA35" i="11"/>
  <c r="AQ59" i="11"/>
  <c r="AQ60" i="11" s="1"/>
  <c r="AQ61" i="11" s="1"/>
  <c r="AQ44" i="11"/>
  <c r="AQ45" i="11" s="1"/>
  <c r="AQ46" i="11" s="1"/>
  <c r="AQ74" i="11"/>
  <c r="AQ75" i="11" s="1"/>
  <c r="AQ76" i="11" s="1"/>
  <c r="AG57" i="11"/>
  <c r="L45" i="11"/>
  <c r="L46" i="11" s="1"/>
  <c r="P42" i="11"/>
  <c r="P45" i="11" s="1"/>
  <c r="J45" i="11"/>
  <c r="J46" i="11" s="1"/>
  <c r="O42" i="11"/>
  <c r="O45" i="11" s="1"/>
  <c r="Z41" i="11"/>
  <c r="Z50" i="11" s="1"/>
  <c r="S70" i="11"/>
  <c r="S71" i="11" s="1"/>
  <c r="S80" i="11" s="1"/>
  <c r="S56" i="11"/>
  <c r="S65" i="11" s="1"/>
  <c r="Q70" i="11"/>
  <c r="Q71" i="11" s="1"/>
  <c r="Q80" i="11" s="1"/>
  <c r="Q56" i="11"/>
  <c r="Q65" i="11" s="1"/>
  <c r="U48" i="11"/>
  <c r="U47" i="11"/>
  <c r="U49" i="11"/>
  <c r="U65" i="11"/>
  <c r="U61" i="11"/>
  <c r="U80" i="11"/>
  <c r="U76" i="11"/>
  <c r="AE71" i="11"/>
  <c r="AE80" i="11" s="1"/>
  <c r="AE56" i="11"/>
  <c r="AE65" i="11" s="1"/>
  <c r="AO41" i="11"/>
  <c r="AO50" i="11" s="1"/>
  <c r="V65" i="11"/>
  <c r="V61" i="11"/>
  <c r="V48" i="11"/>
  <c r="V47" i="11"/>
  <c r="V49" i="11"/>
  <c r="V80" i="11"/>
  <c r="V76" i="11"/>
  <c r="T80" i="11"/>
  <c r="T76" i="11"/>
  <c r="AD56" i="11"/>
  <c r="AD65" i="11" s="1"/>
  <c r="AD71" i="11"/>
  <c r="AD80" i="11" s="1"/>
  <c r="T49" i="11"/>
  <c r="T47" i="11"/>
  <c r="T48" i="11"/>
  <c r="T65" i="11"/>
  <c r="T61" i="11"/>
  <c r="AC27" i="11"/>
  <c r="AC42" i="11" s="1"/>
  <c r="AC29" i="11"/>
  <c r="AQ26" i="11"/>
  <c r="AQ35" i="11" s="1"/>
  <c r="AQ30" i="11"/>
  <c r="AB27" i="11"/>
  <c r="AB42" i="11" s="1"/>
  <c r="AD29" i="11"/>
  <c r="AP35" i="11"/>
  <c r="AP30" i="11"/>
  <c r="AK27" i="11"/>
  <c r="AK42" i="11" s="1"/>
  <c r="Y27" i="11"/>
  <c r="Y29" i="11"/>
  <c r="Q27" i="11"/>
  <c r="Q29" i="11"/>
  <c r="R27" i="11"/>
  <c r="R29" i="11"/>
  <c r="X27" i="11"/>
  <c r="X42" i="11" s="1"/>
  <c r="X29" i="11"/>
  <c r="W27" i="11"/>
  <c r="S27" i="11"/>
  <c r="S29" i="11"/>
  <c r="P27" i="11"/>
  <c r="P30" i="11" s="1"/>
  <c r="N30" i="11"/>
  <c r="O27" i="11"/>
  <c r="O30" i="11" s="1"/>
  <c r="M30" i="11"/>
  <c r="L75" i="11"/>
  <c r="L76" i="11" s="1"/>
  <c r="L60" i="11"/>
  <c r="L61" i="11" s="1"/>
  <c r="K60" i="11"/>
  <c r="K61" i="11" s="1"/>
  <c r="K75" i="11"/>
  <c r="K76" i="11" s="1"/>
  <c r="E60" i="11"/>
  <c r="E75" i="11"/>
  <c r="E76" i="11" s="1"/>
  <c r="J75" i="11"/>
  <c r="J76" i="11" s="1"/>
  <c r="J60" i="11"/>
  <c r="J61" i="11" s="1"/>
  <c r="D65" i="11"/>
  <c r="F61" i="11"/>
  <c r="D76" i="11"/>
  <c r="F76" i="11"/>
  <c r="D61" i="11"/>
  <c r="D42" i="11"/>
  <c r="D45" i="11" s="1"/>
  <c r="D35" i="11"/>
  <c r="D50" i="11"/>
  <c r="F42" i="11"/>
  <c r="F45" i="11" s="1"/>
  <c r="E42" i="11"/>
  <c r="K46" i="11"/>
  <c r="E27" i="11"/>
  <c r="E30" i="11" s="1"/>
  <c r="F27" i="11"/>
  <c r="F30" i="11" s="1"/>
  <c r="D27" i="11"/>
  <c r="D30" i="11" s="1"/>
  <c r="D31" i="11" s="1"/>
  <c r="J31" i="11"/>
  <c r="L31" i="11"/>
  <c r="K31" i="11"/>
  <c r="D80" i="11"/>
  <c r="AF42" i="11" l="1"/>
  <c r="AF29" i="11"/>
  <c r="AH29" i="11" s="1"/>
  <c r="AE29" i="11"/>
  <c r="AO79" i="14"/>
  <c r="AO77" i="14"/>
  <c r="AO78" i="14"/>
  <c r="AO64" i="14"/>
  <c r="AO63" i="14"/>
  <c r="AO62" i="14"/>
  <c r="AQ48" i="11"/>
  <c r="AQ47" i="11"/>
  <c r="AQ49" i="11"/>
  <c r="AQ64" i="11"/>
  <c r="AQ63" i="11"/>
  <c r="AQ62" i="11"/>
  <c r="AQ77" i="11"/>
  <c r="AQ79" i="11"/>
  <c r="AQ78" i="11"/>
  <c r="Q42" i="11"/>
  <c r="Q57" i="11" s="1"/>
  <c r="X57" i="11"/>
  <c r="X45" i="11"/>
  <c r="X46" i="11" s="1"/>
  <c r="X48" i="11" s="1"/>
  <c r="E61" i="11"/>
  <c r="E64" i="11" s="1"/>
  <c r="AP69" i="11"/>
  <c r="AP71" i="11" s="1"/>
  <c r="AJ57" i="11"/>
  <c r="S42" i="11"/>
  <c r="E31" i="11"/>
  <c r="E33" i="11" s="1"/>
  <c r="AP39" i="11"/>
  <c r="AP41" i="11" s="1"/>
  <c r="AL27" i="11"/>
  <c r="W42" i="11"/>
  <c r="R42" i="11"/>
  <c r="AM27" i="11"/>
  <c r="AM42" i="11" s="1"/>
  <c r="Y42" i="11"/>
  <c r="AK57" i="11"/>
  <c r="AD27" i="11"/>
  <c r="AD42" i="11" s="1"/>
  <c r="AE27" i="11"/>
  <c r="AE42" i="11" s="1"/>
  <c r="AG72" i="11"/>
  <c r="AG75" i="11" s="1"/>
  <c r="AG76" i="11" s="1"/>
  <c r="AG60" i="11"/>
  <c r="AG61" i="11" s="1"/>
  <c r="U77" i="11"/>
  <c r="U79" i="11"/>
  <c r="U78" i="11"/>
  <c r="Z71" i="11"/>
  <c r="Z56" i="11"/>
  <c r="U63" i="11"/>
  <c r="U62" i="11"/>
  <c r="U64" i="11"/>
  <c r="F78" i="11"/>
  <c r="F77" i="11"/>
  <c r="F79" i="11"/>
  <c r="F63" i="11"/>
  <c r="F64" i="11"/>
  <c r="F62" i="11"/>
  <c r="L63" i="11"/>
  <c r="L62" i="11"/>
  <c r="L64" i="11"/>
  <c r="L78" i="11"/>
  <c r="L77" i="11"/>
  <c r="L79" i="11"/>
  <c r="V63" i="11"/>
  <c r="V62" i="11"/>
  <c r="V64" i="11"/>
  <c r="AO71" i="11"/>
  <c r="AO56" i="11"/>
  <c r="E77" i="11"/>
  <c r="E79" i="11"/>
  <c r="E78" i="11"/>
  <c r="K33" i="11"/>
  <c r="K32" i="11"/>
  <c r="K34" i="11"/>
  <c r="L34" i="11"/>
  <c r="L32" i="11"/>
  <c r="L33" i="11"/>
  <c r="L48" i="11"/>
  <c r="L47" i="11"/>
  <c r="L49" i="11"/>
  <c r="K77" i="11"/>
  <c r="K79" i="11"/>
  <c r="K78" i="11"/>
  <c r="V78" i="11"/>
  <c r="V77" i="11"/>
  <c r="V79" i="11"/>
  <c r="K47" i="11"/>
  <c r="K49" i="11"/>
  <c r="K48" i="11"/>
  <c r="K62" i="11"/>
  <c r="K64" i="11"/>
  <c r="K63" i="11"/>
  <c r="J33" i="11"/>
  <c r="J32" i="11"/>
  <c r="J34" i="11"/>
  <c r="J77" i="11"/>
  <c r="J78" i="11"/>
  <c r="J79" i="11"/>
  <c r="T64" i="11"/>
  <c r="T62" i="11"/>
  <c r="T63" i="11"/>
  <c r="J47" i="11"/>
  <c r="J49" i="11"/>
  <c r="J48" i="11"/>
  <c r="J62" i="11"/>
  <c r="J63" i="11"/>
  <c r="J64" i="11"/>
  <c r="T79" i="11"/>
  <c r="T77" i="11"/>
  <c r="T78" i="11"/>
  <c r="AB30" i="11"/>
  <c r="AB31" i="11" s="1"/>
  <c r="AQ31" i="11"/>
  <c r="AP31" i="11"/>
  <c r="AC30" i="11"/>
  <c r="AC31" i="11" s="1"/>
  <c r="R30" i="11"/>
  <c r="R31" i="11" s="1"/>
  <c r="S30" i="11"/>
  <c r="S31" i="11" s="1"/>
  <c r="X30" i="11"/>
  <c r="X31" i="11" s="1"/>
  <c r="Q30" i="11"/>
  <c r="Q31" i="11" s="1"/>
  <c r="W30" i="11"/>
  <c r="W31" i="11" s="1"/>
  <c r="Z27" i="11"/>
  <c r="Z42" i="11" s="1"/>
  <c r="Y30" i="11"/>
  <c r="Y31" i="11" s="1"/>
  <c r="AA27" i="11"/>
  <c r="AA42" i="11" s="1"/>
  <c r="E45" i="11"/>
  <c r="O61" i="11"/>
  <c r="M61" i="11"/>
  <c r="N76" i="11"/>
  <c r="P76" i="11"/>
  <c r="O76" i="11"/>
  <c r="M76" i="11"/>
  <c r="P61" i="11"/>
  <c r="N61" i="11"/>
  <c r="D77" i="11"/>
  <c r="F46" i="11"/>
  <c r="D46" i="11"/>
  <c r="F31" i="11"/>
  <c r="P31" i="11"/>
  <c r="O31" i="11"/>
  <c r="D63" i="11"/>
  <c r="D34" i="11"/>
  <c r="D32" i="11"/>
  <c r="D33" i="11"/>
  <c r="AF30" i="11" l="1"/>
  <c r="AF31" i="11" s="1"/>
  <c r="AF32" i="11" s="1"/>
  <c r="AG29" i="11"/>
  <c r="AI29" i="11" s="1"/>
  <c r="AN27" i="11"/>
  <c r="AN42" i="11" s="1"/>
  <c r="AL42" i="11"/>
  <c r="AJ29" i="11"/>
  <c r="E62" i="11"/>
  <c r="AO27" i="11"/>
  <c r="Q45" i="11"/>
  <c r="Q46" i="11" s="1"/>
  <c r="Q49" i="11" s="1"/>
  <c r="X47" i="11"/>
  <c r="E46" i="11"/>
  <c r="E47" i="11" s="1"/>
  <c r="AP54" i="11"/>
  <c r="AP56" i="11" s="1"/>
  <c r="AC57" i="11"/>
  <c r="AC45" i="11"/>
  <c r="AC46" i="11" s="1"/>
  <c r="R57" i="11"/>
  <c r="R45" i="11"/>
  <c r="R46" i="11" s="1"/>
  <c r="AP80" i="11"/>
  <c r="AP76" i="11"/>
  <c r="AA30" i="11"/>
  <c r="AA31" i="11" s="1"/>
  <c r="AA34" i="11" s="1"/>
  <c r="X49" i="11"/>
  <c r="E32" i="11"/>
  <c r="AK72" i="11"/>
  <c r="AK75" i="11" s="1"/>
  <c r="AK76" i="11" s="1"/>
  <c r="AK60" i="11"/>
  <c r="AK61" i="11" s="1"/>
  <c r="W57" i="11"/>
  <c r="W45" i="11"/>
  <c r="W46" i="11" s="1"/>
  <c r="S57" i="11"/>
  <c r="S45" i="11"/>
  <c r="S46" i="11" s="1"/>
  <c r="X72" i="11"/>
  <c r="X75" i="11" s="1"/>
  <c r="X76" i="11" s="1"/>
  <c r="X60" i="11"/>
  <c r="X61" i="11" s="1"/>
  <c r="AE30" i="11"/>
  <c r="AE31" i="11" s="1"/>
  <c r="AE33" i="11" s="1"/>
  <c r="E34" i="11"/>
  <c r="E63" i="11"/>
  <c r="AG62" i="11"/>
  <c r="AG63" i="11"/>
  <c r="AG64" i="11"/>
  <c r="AB57" i="11"/>
  <c r="AB45" i="11"/>
  <c r="AB46" i="11" s="1"/>
  <c r="Y57" i="11"/>
  <c r="Y45" i="11"/>
  <c r="Y46" i="11" s="1"/>
  <c r="Z30" i="11"/>
  <c r="Z31" i="11" s="1"/>
  <c r="Z33" i="11" s="1"/>
  <c r="AG79" i="11"/>
  <c r="AG77" i="11"/>
  <c r="AG78" i="11"/>
  <c r="AD30" i="11"/>
  <c r="AD31" i="11" s="1"/>
  <c r="AM57" i="11"/>
  <c r="AP50" i="11"/>
  <c r="AP46" i="11"/>
  <c r="AJ72" i="11"/>
  <c r="AJ75" i="11" s="1"/>
  <c r="AJ76" i="11" s="1"/>
  <c r="AJ60" i="11"/>
  <c r="AJ61" i="11" s="1"/>
  <c r="Q72" i="11"/>
  <c r="Q75" i="11" s="1"/>
  <c r="Q76" i="11" s="1"/>
  <c r="Q77" i="11" s="1"/>
  <c r="Q60" i="11"/>
  <c r="Q61" i="11" s="1"/>
  <c r="Z65" i="11"/>
  <c r="Z80" i="11"/>
  <c r="AQ33" i="11"/>
  <c r="AQ34" i="11"/>
  <c r="AQ32" i="11"/>
  <c r="AP33" i="11"/>
  <c r="AP34" i="11"/>
  <c r="AP32" i="11"/>
  <c r="M77" i="11"/>
  <c r="M79" i="11"/>
  <c r="M78" i="11"/>
  <c r="N62" i="11"/>
  <c r="N64" i="11"/>
  <c r="N63" i="11"/>
  <c r="P78" i="11"/>
  <c r="P77" i="11"/>
  <c r="P79" i="11"/>
  <c r="P63" i="11"/>
  <c r="P62" i="11"/>
  <c r="P64" i="11"/>
  <c r="N77" i="11"/>
  <c r="N79" i="11"/>
  <c r="N78" i="11"/>
  <c r="O34" i="11"/>
  <c r="O32" i="11"/>
  <c r="O33" i="11"/>
  <c r="M62" i="11"/>
  <c r="M64" i="11"/>
  <c r="M63" i="11"/>
  <c r="P34" i="11"/>
  <c r="P32" i="11"/>
  <c r="P33" i="11"/>
  <c r="O78" i="11"/>
  <c r="O77" i="11"/>
  <c r="O79" i="11"/>
  <c r="O63" i="11"/>
  <c r="O62" i="11"/>
  <c r="O64" i="11"/>
  <c r="F34" i="11"/>
  <c r="F32" i="11"/>
  <c r="F33" i="11"/>
  <c r="R33" i="11"/>
  <c r="R32" i="11"/>
  <c r="R34" i="11"/>
  <c r="AO80" i="11"/>
  <c r="F48" i="11"/>
  <c r="F47" i="11"/>
  <c r="F49" i="11"/>
  <c r="Y32" i="11"/>
  <c r="Y34" i="11"/>
  <c r="Y33" i="11"/>
  <c r="X33" i="11"/>
  <c r="X32" i="11"/>
  <c r="X34" i="11"/>
  <c r="S32" i="11"/>
  <c r="S34" i="11"/>
  <c r="S33" i="11"/>
  <c r="AC34" i="11"/>
  <c r="AC32" i="11"/>
  <c r="AC33" i="11"/>
  <c r="AO65" i="11"/>
  <c r="W32" i="11"/>
  <c r="W34" i="11"/>
  <c r="W33" i="11"/>
  <c r="Q34" i="11"/>
  <c r="Q32" i="11"/>
  <c r="Q33" i="11"/>
  <c r="AB33" i="11"/>
  <c r="AB32" i="11"/>
  <c r="AB34" i="11"/>
  <c r="AF33" i="11"/>
  <c r="D48" i="11"/>
  <c r="D47" i="11"/>
  <c r="D49" i="11"/>
  <c r="O46" i="11"/>
  <c r="M46" i="11"/>
  <c r="P46" i="11"/>
  <c r="N46" i="11"/>
  <c r="D62" i="11"/>
  <c r="D64" i="11"/>
  <c r="D79" i="11"/>
  <c r="D78" i="11"/>
  <c r="M31" i="11"/>
  <c r="N31" i="11"/>
  <c r="AF34" i="11" l="1"/>
  <c r="AH45" i="11"/>
  <c r="AH46" i="11" s="1"/>
  <c r="AH30" i="11"/>
  <c r="AH31" i="11" s="1"/>
  <c r="AI45" i="11"/>
  <c r="AI46" i="11" s="1"/>
  <c r="AI30" i="11"/>
  <c r="AI31" i="11" s="1"/>
  <c r="AE34" i="11"/>
  <c r="AO42" i="11"/>
  <c r="AL29" i="11"/>
  <c r="AJ45" i="11"/>
  <c r="AJ46" i="11" s="1"/>
  <c r="AJ30" i="11"/>
  <c r="AJ31" i="11" s="1"/>
  <c r="AK29" i="11"/>
  <c r="AG45" i="11"/>
  <c r="AG46" i="11" s="1"/>
  <c r="AG30" i="11"/>
  <c r="AG31" i="11" s="1"/>
  <c r="AA33" i="11"/>
  <c r="Q48" i="11"/>
  <c r="Q47" i="11"/>
  <c r="E48" i="11"/>
  <c r="Z32" i="11"/>
  <c r="Z34" i="11"/>
  <c r="Q79" i="11"/>
  <c r="Y72" i="11"/>
  <c r="Y75" i="11" s="1"/>
  <c r="Y76" i="11" s="1"/>
  <c r="Y60" i="11"/>
  <c r="Y61" i="11" s="1"/>
  <c r="X79" i="11"/>
  <c r="X77" i="11"/>
  <c r="X78" i="11"/>
  <c r="W47" i="11"/>
  <c r="W48" i="11"/>
  <c r="W49" i="11"/>
  <c r="AE57" i="11"/>
  <c r="AE45" i="11"/>
  <c r="AE46" i="11" s="1"/>
  <c r="R72" i="11"/>
  <c r="R75" i="11" s="1"/>
  <c r="R76" i="11" s="1"/>
  <c r="R60" i="11"/>
  <c r="R61" i="11" s="1"/>
  <c r="AC48" i="11"/>
  <c r="AC49" i="11"/>
  <c r="AC47" i="11"/>
  <c r="AP65" i="11"/>
  <c r="AP61" i="11"/>
  <c r="AE32" i="11"/>
  <c r="AJ63" i="11"/>
  <c r="AJ64" i="11"/>
  <c r="AJ62" i="11"/>
  <c r="Z57" i="11"/>
  <c r="Z45" i="11"/>
  <c r="Z46" i="11" s="1"/>
  <c r="AB49" i="11"/>
  <c r="AB47" i="11"/>
  <c r="AB48" i="11"/>
  <c r="AF57" i="11"/>
  <c r="AF45" i="11"/>
  <c r="AF46" i="11" s="1"/>
  <c r="W72" i="11"/>
  <c r="W75" i="11" s="1"/>
  <c r="W76" i="11" s="1"/>
  <c r="W60" i="11"/>
  <c r="W61" i="11" s="1"/>
  <c r="AP78" i="11"/>
  <c r="AP77" i="11"/>
  <c r="AP79" i="11"/>
  <c r="AC72" i="11"/>
  <c r="AC75" i="11" s="1"/>
  <c r="AC76" i="11" s="1"/>
  <c r="AC60" i="11"/>
  <c r="AC61" i="11" s="1"/>
  <c r="AA32" i="11"/>
  <c r="E49" i="11"/>
  <c r="AJ79" i="11"/>
  <c r="AJ77" i="11"/>
  <c r="AJ78" i="11"/>
  <c r="AM72" i="11"/>
  <c r="AM75" i="11" s="1"/>
  <c r="AM76" i="11" s="1"/>
  <c r="AM60" i="11"/>
  <c r="AM61" i="11" s="1"/>
  <c r="AL57" i="11"/>
  <c r="AB72" i="11"/>
  <c r="AB75" i="11" s="1"/>
  <c r="AB76" i="11" s="1"/>
  <c r="AB60" i="11"/>
  <c r="AB61" i="11" s="1"/>
  <c r="S47" i="11"/>
  <c r="S48" i="11"/>
  <c r="S49" i="11"/>
  <c r="AK62" i="11"/>
  <c r="AK64" i="11"/>
  <c r="AK63" i="11"/>
  <c r="AN57" i="11"/>
  <c r="Q78" i="11"/>
  <c r="Q64" i="11"/>
  <c r="Q62" i="11"/>
  <c r="Q63" i="11"/>
  <c r="AP49" i="11"/>
  <c r="AP48" i="11"/>
  <c r="AP47" i="11"/>
  <c r="AD57" i="11"/>
  <c r="AD45" i="11"/>
  <c r="AD46" i="11" s="1"/>
  <c r="Y49" i="11"/>
  <c r="Y47" i="11"/>
  <c r="Y48" i="11"/>
  <c r="X64" i="11"/>
  <c r="X62" i="11"/>
  <c r="X63" i="11"/>
  <c r="S72" i="11"/>
  <c r="S75" i="11" s="1"/>
  <c r="S76" i="11" s="1"/>
  <c r="S60" i="11"/>
  <c r="S61" i="11" s="1"/>
  <c r="AK77" i="11"/>
  <c r="AK79" i="11"/>
  <c r="AK78" i="11"/>
  <c r="AA57" i="11"/>
  <c r="AA45" i="11"/>
  <c r="AA46" i="11" s="1"/>
  <c r="R48" i="11"/>
  <c r="R49" i="11"/>
  <c r="R47" i="11"/>
  <c r="N47" i="11"/>
  <c r="N49" i="11"/>
  <c r="N48" i="11"/>
  <c r="N33" i="11"/>
  <c r="N34" i="11"/>
  <c r="N32" i="11"/>
  <c r="M47" i="11"/>
  <c r="M49" i="11"/>
  <c r="M48" i="11"/>
  <c r="M33" i="11"/>
  <c r="M34" i="11"/>
  <c r="M32" i="11"/>
  <c r="O48" i="11"/>
  <c r="O47" i="11"/>
  <c r="O49" i="11"/>
  <c r="P48" i="11"/>
  <c r="P47" i="11"/>
  <c r="P49" i="11"/>
  <c r="AD33" i="11"/>
  <c r="AD34" i="11"/>
  <c r="AD32" i="11"/>
  <c r="E6" i="5"/>
  <c r="E5" i="5"/>
  <c r="E4" i="5"/>
  <c r="E3" i="5"/>
  <c r="D6" i="5"/>
  <c r="D5" i="5"/>
  <c r="D4" i="5"/>
  <c r="D3" i="5"/>
  <c r="C6" i="5"/>
  <c r="C5" i="5"/>
  <c r="C4" i="5"/>
  <c r="C3" i="5"/>
  <c r="B6" i="5"/>
  <c r="B5" i="5"/>
  <c r="B4" i="5"/>
  <c r="B3" i="5"/>
  <c r="E6" i="4"/>
  <c r="E5" i="4"/>
  <c r="E4" i="4"/>
  <c r="E3" i="4"/>
  <c r="D6" i="4"/>
  <c r="D5" i="4"/>
  <c r="D4" i="4"/>
  <c r="D3" i="4"/>
  <c r="C6" i="4"/>
  <c r="C5" i="4"/>
  <c r="C4" i="4"/>
  <c r="C3" i="4"/>
  <c r="B6" i="4"/>
  <c r="B5" i="4"/>
  <c r="B4" i="4"/>
  <c r="B3" i="4"/>
  <c r="AI33" i="11" l="1"/>
  <c r="AI34" i="11"/>
  <c r="AI32" i="11"/>
  <c r="AI48" i="11"/>
  <c r="AI49" i="11"/>
  <c r="AI47" i="11"/>
  <c r="AH33" i="11"/>
  <c r="AH34" i="11"/>
  <c r="AH32" i="11"/>
  <c r="AH48" i="11"/>
  <c r="AH49" i="11"/>
  <c r="AH47" i="11"/>
  <c r="AG33" i="11"/>
  <c r="AG34" i="11"/>
  <c r="AG32" i="11"/>
  <c r="AJ47" i="11"/>
  <c r="AJ49" i="11"/>
  <c r="AJ48" i="11"/>
  <c r="AG48" i="11"/>
  <c r="AG49" i="11"/>
  <c r="AG47" i="11"/>
  <c r="AN29" i="11"/>
  <c r="AL45" i="11"/>
  <c r="AL46" i="11" s="1"/>
  <c r="AL47" i="11" s="1"/>
  <c r="AL30" i="11"/>
  <c r="AL31" i="11" s="1"/>
  <c r="AM29" i="11"/>
  <c r="AK45" i="11"/>
  <c r="AK46" i="11" s="1"/>
  <c r="AK30" i="11"/>
  <c r="AK31" i="11" s="1"/>
  <c r="AJ32" i="11"/>
  <c r="AJ33" i="11"/>
  <c r="AJ34" i="11"/>
  <c r="AN72" i="11"/>
  <c r="AN75" i="11" s="1"/>
  <c r="AN76" i="11" s="1"/>
  <c r="AN60" i="11"/>
  <c r="AN61" i="11" s="1"/>
  <c r="AB78" i="11"/>
  <c r="AB79" i="11"/>
  <c r="AB77" i="11"/>
  <c r="AM77" i="11"/>
  <c r="AM79" i="11"/>
  <c r="AM78" i="11"/>
  <c r="AC77" i="11"/>
  <c r="AC79" i="11"/>
  <c r="AC78" i="11"/>
  <c r="W62" i="11"/>
  <c r="W63" i="11"/>
  <c r="W64" i="11"/>
  <c r="AO57" i="11"/>
  <c r="Z48" i="11"/>
  <c r="Z47" i="11"/>
  <c r="Z49" i="11"/>
  <c r="AE47" i="11"/>
  <c r="AE48" i="11"/>
  <c r="AE49" i="11"/>
  <c r="Y63" i="11"/>
  <c r="Y64" i="11"/>
  <c r="Y62" i="11"/>
  <c r="AA49" i="11"/>
  <c r="AA48" i="11"/>
  <c r="AA47" i="11"/>
  <c r="W77" i="11"/>
  <c r="W78" i="11"/>
  <c r="W79" i="11"/>
  <c r="Z72" i="11"/>
  <c r="Z75" i="11" s="1"/>
  <c r="Z76" i="11" s="1"/>
  <c r="Z60" i="11"/>
  <c r="Z61" i="11" s="1"/>
  <c r="AP62" i="11"/>
  <c r="AP64" i="11"/>
  <c r="AP63" i="11"/>
  <c r="AE72" i="11"/>
  <c r="AE75" i="11" s="1"/>
  <c r="AE76" i="11" s="1"/>
  <c r="AE60" i="11"/>
  <c r="AE61" i="11" s="1"/>
  <c r="Y77" i="11"/>
  <c r="Y78" i="11"/>
  <c r="Y79" i="11"/>
  <c r="AA72" i="11"/>
  <c r="AA75" i="11" s="1"/>
  <c r="AA76" i="11" s="1"/>
  <c r="AA60" i="11"/>
  <c r="AA61" i="11" s="1"/>
  <c r="S63" i="11"/>
  <c r="S64" i="11"/>
  <c r="S62" i="11"/>
  <c r="AD48" i="11"/>
  <c r="AD47" i="11"/>
  <c r="AD49" i="11"/>
  <c r="AL72" i="11"/>
  <c r="AL75" i="11" s="1"/>
  <c r="AL76" i="11" s="1"/>
  <c r="AL60" i="11"/>
  <c r="AL61" i="11" s="1"/>
  <c r="AF49" i="11"/>
  <c r="AF47" i="11"/>
  <c r="AF48" i="11"/>
  <c r="R64" i="11"/>
  <c r="R62" i="11"/>
  <c r="R63" i="11"/>
  <c r="S78" i="11"/>
  <c r="S79" i="11"/>
  <c r="S77" i="11"/>
  <c r="AD72" i="11"/>
  <c r="AD75" i="11" s="1"/>
  <c r="AD76" i="11" s="1"/>
  <c r="AD60" i="11"/>
  <c r="AD61" i="11" s="1"/>
  <c r="AB62" i="11"/>
  <c r="AB63" i="11"/>
  <c r="AB64" i="11"/>
  <c r="AM63" i="11"/>
  <c r="AM64" i="11"/>
  <c r="AM62" i="11"/>
  <c r="AC63" i="11"/>
  <c r="AC62" i="11"/>
  <c r="AC64" i="11"/>
  <c r="AF72" i="11"/>
  <c r="AF75" i="11" s="1"/>
  <c r="AF76" i="11" s="1"/>
  <c r="AF60" i="11"/>
  <c r="AF61" i="11" s="1"/>
  <c r="R79" i="11"/>
  <c r="R77" i="11"/>
  <c r="R78" i="11"/>
  <c r="AL49" i="11" l="1"/>
  <c r="AL48" i="11"/>
  <c r="AL32" i="11"/>
  <c r="AL33" i="11"/>
  <c r="AL34" i="11"/>
  <c r="AK32" i="11"/>
  <c r="AK33" i="11"/>
  <c r="AK34" i="11"/>
  <c r="AK48" i="11"/>
  <c r="AK47" i="11"/>
  <c r="AK49" i="11"/>
  <c r="AN45" i="11"/>
  <c r="AN46" i="11" s="1"/>
  <c r="AN30" i="11"/>
  <c r="AN31" i="11" s="1"/>
  <c r="AO29" i="11"/>
  <c r="AM45" i="11"/>
  <c r="AM46" i="11" s="1"/>
  <c r="AM30" i="11"/>
  <c r="AM31" i="11" s="1"/>
  <c r="AF78" i="11"/>
  <c r="AF77" i="11"/>
  <c r="AF79" i="11"/>
  <c r="AL62" i="11"/>
  <c r="AL64" i="11"/>
  <c r="AL63" i="11"/>
  <c r="AA64" i="11"/>
  <c r="AA63" i="11"/>
  <c r="AA62" i="11"/>
  <c r="AN62" i="11"/>
  <c r="AN63" i="11"/>
  <c r="AN64" i="11"/>
  <c r="AD62" i="11"/>
  <c r="AD63" i="11"/>
  <c r="AD64" i="11"/>
  <c r="AL78" i="11"/>
  <c r="AL79" i="11"/>
  <c r="AL77" i="11"/>
  <c r="AA79" i="11"/>
  <c r="AA78" i="11"/>
  <c r="AA77" i="11"/>
  <c r="AE64" i="11"/>
  <c r="AE63" i="11"/>
  <c r="AE62" i="11"/>
  <c r="AN79" i="11"/>
  <c r="AN77" i="11"/>
  <c r="AN78" i="11"/>
  <c r="AD78" i="11"/>
  <c r="AD79" i="11"/>
  <c r="AD77" i="11"/>
  <c r="AE79" i="11"/>
  <c r="AE77" i="11"/>
  <c r="AE78" i="11"/>
  <c r="Z64" i="11"/>
  <c r="Z62" i="11"/>
  <c r="Z63" i="11"/>
  <c r="AF64" i="11"/>
  <c r="AF62" i="11"/>
  <c r="AF63" i="11"/>
  <c r="Z77" i="11"/>
  <c r="Z78" i="11"/>
  <c r="Z79" i="11"/>
  <c r="AO72" i="11"/>
  <c r="AO75" i="11" s="1"/>
  <c r="AO76" i="11" s="1"/>
  <c r="AO60" i="11"/>
  <c r="AO61" i="11" s="1"/>
  <c r="AN49" i="11" l="1"/>
  <c r="AN47" i="11"/>
  <c r="AN48" i="11"/>
  <c r="AO45" i="11"/>
  <c r="AO46" i="11" s="1"/>
  <c r="AO30" i="11"/>
  <c r="AO31" i="11" s="1"/>
  <c r="AN32" i="11"/>
  <c r="AN33" i="11"/>
  <c r="AN34" i="11"/>
  <c r="AM34" i="11"/>
  <c r="AM32" i="11"/>
  <c r="AM33" i="11"/>
  <c r="AM48" i="11"/>
  <c r="AM49" i="11"/>
  <c r="AM47" i="11"/>
  <c r="AO78" i="11"/>
  <c r="AO79" i="11"/>
  <c r="AO77" i="11"/>
  <c r="AO64" i="11"/>
  <c r="AO62" i="11"/>
  <c r="AO63" i="11"/>
  <c r="AO34" i="11" l="1"/>
  <c r="AO32" i="11"/>
  <c r="AO33" i="11"/>
  <c r="AO48" i="11"/>
  <c r="AO49" i="11"/>
  <c r="AO47" i="11"/>
</calcChain>
</file>

<file path=xl/comments1.xml><?xml version="1.0" encoding="utf-8"?>
<comments xmlns="http://schemas.openxmlformats.org/spreadsheetml/2006/main">
  <authors>
    <author>Vander Aa Sander</author>
  </authors>
  <commentList>
    <comment ref="B12" authorId="0">
      <text>
        <r>
          <rPr>
            <b/>
            <sz val="9"/>
            <color indexed="81"/>
            <rFont val="Tahoma"/>
            <family val="2"/>
          </rPr>
          <t>Vander Aa Sander:</t>
        </r>
        <r>
          <rPr>
            <sz val="9"/>
            <color indexed="81"/>
            <rFont val="Tahoma"/>
            <family val="2"/>
          </rPr>
          <t xml:space="preserve">
De vuilvracht N kent 5 verschillende componenten, m.n.:
 N1: de vuilvracht veroorzaakt door de zuurstofbindende stoffen en de zwevende stoffen
 N2: de vuilvracht veroorzaakt door de lozing van zware metalen
 N3: de vuilvracht veroorzaakt door de lozing van de nutriënten stikstof en fosfor
 Nk: de vuilvracht veroorzaakt door de lozing van koelwater (niet bij ff)
 Nv: de vuilvracht gerelateerd aan de verwerkbaarheid van het geloosde afvalwater (niet bij ff)</t>
        </r>
      </text>
    </comment>
    <comment ref="A17" authorId="0">
      <text>
        <r>
          <rPr>
            <b/>
            <sz val="9"/>
            <color indexed="81"/>
            <rFont val="Tahoma"/>
            <family val="2"/>
          </rPr>
          <t>Vander Aa Sander:</t>
        </r>
        <r>
          <rPr>
            <sz val="9"/>
            <color indexed="81"/>
            <rFont val="Tahoma"/>
            <family val="2"/>
          </rPr>
          <t xml:space="preserve">
Lozingsdata uit tabel 10 van draft 4 overgenomen</t>
        </r>
      </text>
    </comment>
    <comment ref="B17" authorId="0">
      <text>
        <r>
          <rPr>
            <b/>
            <sz val="9"/>
            <color indexed="81"/>
            <rFont val="Tahoma"/>
            <family val="2"/>
          </rPr>
          <t>Vander Aa Sander:</t>
        </r>
        <r>
          <rPr>
            <sz val="9"/>
            <color indexed="81"/>
            <rFont val="Tahoma"/>
            <family val="2"/>
          </rPr>
          <t xml:space="preserve">
de mediaan van bedrijven zonder WZI nodig?
</t>
        </r>
      </text>
    </comment>
  </commentList>
</comments>
</file>

<file path=xl/comments2.xml><?xml version="1.0" encoding="utf-8"?>
<comments xmlns="http://schemas.openxmlformats.org/spreadsheetml/2006/main">
  <authors>
    <author>Vanassche Stella</author>
  </authors>
  <commentList>
    <comment ref="D1" authorId="0">
      <text>
        <r>
          <rPr>
            <b/>
            <sz val="9"/>
            <color indexed="81"/>
            <rFont val="Tahoma"/>
            <family val="2"/>
          </rPr>
          <t>Vanassche Stella:</t>
        </r>
        <r>
          <rPr>
            <sz val="9"/>
            <color indexed="81"/>
            <rFont val="Tahoma"/>
            <family val="2"/>
          </rPr>
          <t xml:space="preserve">
Voor het bedrijfsresultaat heb ik de correctie naar 2013 anders berekend omdat er anders een correctie van -209% moest gebeuren
</t>
        </r>
      </text>
    </comment>
  </commentList>
</comments>
</file>

<file path=xl/sharedStrings.xml><?xml version="1.0" encoding="utf-8"?>
<sst xmlns="http://schemas.openxmlformats.org/spreadsheetml/2006/main" count="1226" uniqueCount="534">
  <si>
    <t>Investering/investeringen</t>
  </si>
  <si>
    <t>Totale jaarlijkse kost/Bedrijfsresultaat</t>
  </si>
  <si>
    <t>Totale jaarlijkse kost/Toegevoegde waarde</t>
  </si>
  <si>
    <t>Totale jaarlijkse kost/Omzet</t>
  </si>
  <si>
    <t>€</t>
  </si>
  <si>
    <t>€/jaar</t>
  </si>
  <si>
    <t>Investering</t>
  </si>
  <si>
    <t>m³/jaar</t>
  </si>
  <si>
    <t>Debiet</t>
  </si>
  <si>
    <t>ha</t>
  </si>
  <si>
    <t>Oppervlakte</t>
  </si>
  <si>
    <t>Groot</t>
  </si>
  <si>
    <t>Klein</t>
  </si>
  <si>
    <t>hoog</t>
  </si>
  <si>
    <t>laag</t>
  </si>
  <si>
    <t>Micro</t>
  </si>
  <si>
    <t>Zandfilter</t>
  </si>
  <si>
    <t>mm = l/m² per jaar</t>
  </si>
  <si>
    <t>Neerslag</t>
  </si>
  <si>
    <t>Afvloeicoefficient</t>
  </si>
  <si>
    <t>Rentevoet</t>
  </si>
  <si>
    <t>jaar</t>
  </si>
  <si>
    <t>Afschrijvingstermijn</t>
  </si>
  <si>
    <t>Middelgroot</t>
  </si>
  <si>
    <t>MEDIAAN</t>
  </si>
  <si>
    <t>Omzet</t>
  </si>
  <si>
    <t>Toegevoegde waarde</t>
  </si>
  <si>
    <t>Bedrijfsresultaat</t>
  </si>
  <si>
    <t>Investeringen</t>
  </si>
  <si>
    <t>&lt; 0,5%</t>
  </si>
  <si>
    <t>0,5 – 5%</t>
  </si>
  <si>
    <t>&gt; 5%</t>
  </si>
  <si>
    <t>&lt; 2%</t>
  </si>
  <si>
    <t>2 – 50%</t>
  </si>
  <si>
    <t>&gt; 50%</t>
  </si>
  <si>
    <t>Bedrijfswinst</t>
  </si>
  <si>
    <t>&lt; 10%</t>
  </si>
  <si>
    <t>10 – 100%</t>
  </si>
  <si>
    <t>&gt; 100%</t>
  </si>
  <si>
    <t>Gemiddelde investering van laatste 5 jaar</t>
  </si>
  <si>
    <t>Groot (per vestiging)</t>
  </si>
  <si>
    <t xml:space="preserve">Totale jaarlijkse kost van techniek in verhouding tot … </t>
  </si>
  <si>
    <t xml:space="preserve">aanvaardbaar </t>
  </si>
  <si>
    <t xml:space="preserve">verder te bespreken </t>
  </si>
  <si>
    <t>onaanvaardbaar</t>
  </si>
  <si>
    <t xml:space="preserve">Investeringskost in verhouding tot … </t>
  </si>
  <si>
    <t>Indicatieve referentiewaarden voor kostenhaalbaarheid</t>
  </si>
  <si>
    <t>Bovengronds bufferbekken 300m³/ha</t>
  </si>
  <si>
    <t>Bovengronds bufferbekken 200m³/ha</t>
  </si>
  <si>
    <t>Ondergronds bufferbekken 300m³/ha</t>
  </si>
  <si>
    <t>Ondergronds bufferbekken 200m³/ha</t>
  </si>
  <si>
    <t>Coagulatie/ flocculatie</t>
  </si>
  <si>
    <t>Overkapping volledige werf</t>
  </si>
  <si>
    <t>Groot per vestiging</t>
  </si>
  <si>
    <t>Eenheid</t>
  </si>
  <si>
    <t>Evalutatie economische haalbaarheid</t>
  </si>
  <si>
    <t>Techniek:</t>
  </si>
  <si>
    <t>Categorie</t>
  </si>
  <si>
    <t>Factor</t>
  </si>
  <si>
    <t>Buffer 300m³/ha + coagulatie/ flocculatie</t>
  </si>
  <si>
    <t>Buffer 300m³/ha + coagulatie/ flocculatie + actief kool (2 units)</t>
  </si>
  <si>
    <t>Wit = Info Bedrijven</t>
  </si>
  <si>
    <t>Techniek</t>
  </si>
  <si>
    <t>Verwijderingspercentage</t>
  </si>
  <si>
    <t>10 - 20</t>
  </si>
  <si>
    <t>50 - 60</t>
  </si>
  <si>
    <t>5 - 15</t>
  </si>
  <si>
    <t>-</t>
  </si>
  <si>
    <t>10 - 60</t>
  </si>
  <si>
    <t>80 - 95</t>
  </si>
  <si>
    <t>65 - 75</t>
  </si>
  <si>
    <t>5 - 10</t>
  </si>
  <si>
    <t>50 - 95</t>
  </si>
  <si>
    <t>nvt</t>
  </si>
  <si>
    <t>Buffer bovengronds</t>
  </si>
  <si>
    <t>Buffer ondergronds</t>
  </si>
  <si>
    <t>Overkapping</t>
  </si>
  <si>
    <t>Buffer 300m³/ha + zandfiltratie</t>
  </si>
  <si>
    <t>Buffer 300m³/ha + zandfiltratie + actief kool (2 units)</t>
  </si>
  <si>
    <t>Buffer 300m³/ha+ bezinkingsbekken</t>
  </si>
  <si>
    <t>Buffer 300m³/ha + bezinkingsbekken + actief kool (2 units)</t>
  </si>
  <si>
    <t>Buffer 300m³/ha + coagulatie/flocculatie + zandfiltratie</t>
  </si>
  <si>
    <t>Buffer 300m³/ha + coagulatie/flocculatie + zandfiltratie + actief kool (2 units)</t>
  </si>
  <si>
    <t>Algemene aannames</t>
  </si>
  <si>
    <t>Bedrijfsgrootte</t>
  </si>
  <si>
    <t>Factor kostprijs</t>
  </si>
  <si>
    <t>a) Afvalinzamelaars</t>
  </si>
  <si>
    <t>b) Schrootbedrijven</t>
  </si>
  <si>
    <t>Evaluatie economische haalbaarheid</t>
  </si>
  <si>
    <t>+</t>
  </si>
  <si>
    <t>?</t>
  </si>
  <si>
    <t>120 /m³ buffer</t>
  </si>
  <si>
    <t>Coagulatie-flocculatie</t>
  </si>
  <si>
    <t>Zandfiltratie</t>
  </si>
  <si>
    <t>Actief koolfiltratie (2 units)</t>
  </si>
  <si>
    <t>Groen = Data VITO: uitbating exclusief afschrijving en exclusief slibkosten (tenzij anders vermeld)</t>
  </si>
  <si>
    <t>Vetgedrukt = waarde gebruikt in berekening economische haalbaarheid</t>
  </si>
  <si>
    <t>Investering EUR</t>
  </si>
  <si>
    <t>Uitbating EUR/m³ (tenzij anders vermeld)</t>
  </si>
  <si>
    <t>Specificaties</t>
  </si>
  <si>
    <t>Offerte/geïnstalleerd/ andere</t>
  </si>
  <si>
    <t>Bron/Opmerkingen</t>
  </si>
  <si>
    <t>25000 - 75000</t>
  </si>
  <si>
    <t>50000 - 100000</t>
  </si>
  <si>
    <t>0,005 - 0,10</t>
  </si>
  <si>
    <t>onderschatting, personeelskosten nog mee te rekenen</t>
  </si>
  <si>
    <t>Afgeleide kosten</t>
  </si>
  <si>
    <t>bezinkbekken</t>
  </si>
  <si>
    <t>15000 (15 000/ha)</t>
  </si>
  <si>
    <t>10,8 m³</t>
  </si>
  <si>
    <t>geïnstalleerd</t>
  </si>
  <si>
    <t>50000 (16700/ha)</t>
  </si>
  <si>
    <t>indicatieve prijzen</t>
  </si>
  <si>
    <t>400000 - 900000</t>
  </si>
  <si>
    <t>0,55 - 1,00</t>
  </si>
  <si>
    <t>lijkt onderschatting, prijs van enkel chemicaliën ligt al bijna in dit bereik</t>
  </si>
  <si>
    <t>105 000</t>
  </si>
  <si>
    <t>niet gegeven</t>
  </si>
  <si>
    <t>prijzen BBT WASS</t>
  </si>
  <si>
    <t>75 000</t>
  </si>
  <si>
    <t>offerte</t>
  </si>
  <si>
    <t xml:space="preserve">fysicochemie (onderdeel van BF+FC+ZF) </t>
  </si>
  <si>
    <t>0,05 - 0,10</t>
  </si>
  <si>
    <t>Personeelskost?</t>
  </si>
  <si>
    <t>2 filters van 25 m³/h of 1 van 50 m³/h</t>
  </si>
  <si>
    <t>50m³/u</t>
  </si>
  <si>
    <t>2 filters van 25 m³/h</t>
  </si>
  <si>
    <t>zandfilter (onderdeel van BF+FC+ZF)</t>
  </si>
  <si>
    <t>cycloon zandfilter</t>
  </si>
  <si>
    <t>1000 kg</t>
  </si>
  <si>
    <t>35000 - 300000</t>
  </si>
  <si>
    <t>0,02 - 0,20*</t>
  </si>
  <si>
    <t>* excl. AK</t>
  </si>
  <si>
    <t>2*1000 - 2*8500 kg AK</t>
  </si>
  <si>
    <t>aankoop AK</t>
  </si>
  <si>
    <t>33950</t>
  </si>
  <si>
    <t>huur AK</t>
  </si>
  <si>
    <t>69-400€ levering 
+ 15-30€/dag</t>
  </si>
  <si>
    <t>offertes</t>
  </si>
  <si>
    <t>100-300 /m³ buffer</t>
  </si>
  <si>
    <t>300-3000m³</t>
  </si>
  <si>
    <t>500m³</t>
  </si>
  <si>
    <t>400m³</t>
  </si>
  <si>
    <t>400-1000m³</t>
  </si>
  <si>
    <t>160-250 /m³ buffer</t>
  </si>
  <si>
    <t>1000m³</t>
  </si>
  <si>
    <t>120-180/m²</t>
  </si>
  <si>
    <t>100-150/m²</t>
  </si>
  <si>
    <t>offerte?</t>
  </si>
  <si>
    <t>overkapping</t>
  </si>
  <si>
    <t>142/m²</t>
  </si>
  <si>
    <t>excl, branddetectie+elektriciteit…</t>
  </si>
  <si>
    <t>Overkapping (loods draaisels + 
opvangssysteem koelemulsie)</t>
  </si>
  <si>
    <t>(111 +1500 €/jaar)</t>
  </si>
  <si>
    <t>loods + betonaanpassingen + pompen + elektriciteit + veiligheidscoordinatie + werken eigen mensen + tank met beveiligingen (excl voorbereidende werken)
Uitbating=keuring tank + afvoer en verwerking koelemulsie</t>
  </si>
  <si>
    <t>Combinaties</t>
  </si>
  <si>
    <t>buffer 300m³ + ZF + KWS + bezinkputten</t>
  </si>
  <si>
    <t>buffer ondergronds 400m³ + FC + AK</t>
  </si>
  <si>
    <t>2500 euro/maand onderhoud + 300 euro /maand chemicaliën + 1000 euro / maand analyses + 1000 euro per hervulling AK</t>
  </si>
  <si>
    <t>400 m³ BF</t>
  </si>
  <si>
    <t>Groot bedrijf, exclusief prestaties eigen medewerkers en vergunning</t>
  </si>
  <si>
    <t>coalisentiefilter/voorbezinker (100m³)/ buffer (100m³,huur)/ (biologie)</t>
  </si>
  <si>
    <t>169 304 €(jaar 1)
35 273 € (jaar 2)</t>
  </si>
  <si>
    <t>Totaalkost per jaar, EXCL. AANKOOP BIOLOGIE! Incl wateranalyses, opvolging</t>
  </si>
  <si>
    <t>bufferbekkens-biofilter-AK</t>
  </si>
  <si>
    <t>35 000 € /4jaar voor AK</t>
  </si>
  <si>
    <t>fysico-chemie-lamellenscheider-zandfilter</t>
  </si>
  <si>
    <t>80 000</t>
  </si>
  <si>
    <t>Andere/algemeen</t>
  </si>
  <si>
    <t>Besparing: heffingen verminderen</t>
  </si>
  <si>
    <t>van 30 000 naar 3000€/jaar:
9000/ha*jaar</t>
  </si>
  <si>
    <t>na installatie buffer + zandfilter</t>
  </si>
  <si>
    <t>Reiniging werf door derden</t>
  </si>
  <si>
    <t>werkuur speciale veegwagen + verwijderen  veegvuil</t>
  </si>
  <si>
    <t>Reinigen werf eigen personeel</t>
  </si>
  <si>
    <t>2520+1500 €/jaar</t>
  </si>
  <si>
    <t>aankoop borstelbulldozer+aanpassing+personeelskost+ onderhoud</t>
  </si>
  <si>
    <t>Droge reiniging gemorste olie/benzine</t>
  </si>
  <si>
    <t xml:space="preserve">1785 €/jaar </t>
  </si>
  <si>
    <t>Excl. aankoop product: 150 euro/200l</t>
  </si>
  <si>
    <t>Analyses afvalwater</t>
  </si>
  <si>
    <t>Ongeveer 1000 euro/staal afh van welke parameters</t>
  </si>
  <si>
    <t>Studiewerk (complexere WZI)</t>
  </si>
  <si>
    <t>25 000 - 40 000 
(6% totaalkost)</t>
  </si>
  <si>
    <t>Meestal verrekend in aangepaste prijzen</t>
  </si>
  <si>
    <t>Indien nodig, waarschijnlijk lager bij eenvoudige WZI 
(rekenen met percentage?)</t>
  </si>
  <si>
    <t>Infrastructuurwerken</t>
  </si>
  <si>
    <t>300.000 is doorgaans inbegrepen ingrijpende bouwwerken (vb. waterzuiveringsgebouw)</t>
  </si>
  <si>
    <t>Personeelskosten</t>
  </si>
  <si>
    <t>Informatie heffingen</t>
  </si>
  <si>
    <t>Forfaitair</t>
  </si>
  <si>
    <t>Gebaseerd op metingen</t>
  </si>
  <si>
    <t>Tarieven per Vervuilingseenheid (VE)</t>
  </si>
  <si>
    <t>OW</t>
  </si>
  <si>
    <t>RWZI</t>
  </si>
  <si>
    <t>Metingen van concentraties in lozingen en debiet geloosd/opgenomen water</t>
  </si>
  <si>
    <t>Wegingen volgens formules in afdeling 4 van wetgeving (art. 35 quinquies)</t>
  </si>
  <si>
    <t>Vb component ZS:</t>
  </si>
  <si>
    <t>Berekening VE (vereenvoudigd)</t>
  </si>
  <si>
    <t>Hoeveel % dalen de VE met WZI?</t>
  </si>
  <si>
    <t>Ook een kost verbonden aan meetinrichten en meetcampagnes (700-1000 euro per jaar)</t>
  </si>
  <si>
    <t>waarschijnlijk</t>
  </si>
  <si>
    <t>300 m³</t>
  </si>
  <si>
    <t>of
3400 euro/jaar</t>
  </si>
  <si>
    <t>Plaatsverliezen hypothetisch micro (BF)</t>
  </si>
  <si>
    <t>Plaatsverliezen hypothetisch klein (BF+ZF)</t>
  </si>
  <si>
    <r>
      <t xml:space="preserve">hoeveel voor micro?
1,67%: 100m² voor 0,6ha? </t>
    </r>
    <r>
      <rPr>
        <i/>
        <sz val="11"/>
        <color theme="1"/>
        <rFont val="Calibri"/>
        <family val="2"/>
        <scheme val="minor"/>
      </rPr>
      <t>Aanname h=2m</t>
    </r>
    <r>
      <rPr>
        <sz val="11"/>
        <color theme="1"/>
        <rFont val="Calibri"/>
        <family val="2"/>
        <scheme val="minor"/>
      </rPr>
      <t xml:space="preserve">
3400 euro/jaar</t>
    </r>
  </si>
  <si>
    <r>
      <t xml:space="preserve">BF: 150m² voor 1ha? </t>
    </r>
    <r>
      <rPr>
        <i/>
        <sz val="11"/>
        <color theme="1"/>
        <rFont val="Calibri"/>
        <family val="2"/>
        <scheme val="minor"/>
      </rPr>
      <t xml:space="preserve">Aanname h=2m
</t>
    </r>
    <r>
      <rPr>
        <sz val="11"/>
        <color theme="1"/>
        <rFont val="Calibri"/>
        <family val="2"/>
        <scheme val="minor"/>
      </rPr>
      <t xml:space="preserve">ZF: 8m²: 2 stuks diameter 1,8m
Samen 1,58%: 158m² voor 1ha
</t>
    </r>
  </si>
  <si>
    <t>of
11 600/jaar</t>
  </si>
  <si>
    <t>buffer+bezinking</t>
  </si>
  <si>
    <t>totaalkost 167 522</t>
  </si>
  <si>
    <t>298/maand externe opvolging</t>
  </si>
  <si>
    <t>klein</t>
  </si>
  <si>
    <t>of
36 000 euro (equivalent 4400/jaar)</t>
  </si>
  <si>
    <t>Vergunningen</t>
  </si>
  <si>
    <t>% van equipment cost</t>
  </si>
  <si>
    <t>Slibafvoer</t>
  </si>
  <si>
    <r>
      <t>2000 euro voor een nieuwe zuivering, 1250 euro voor aanpassing bestaande rubriek
Altijd bouwvergunning verplicht voor nieuw gebouw (</t>
    </r>
    <r>
      <rPr>
        <i/>
        <sz val="11"/>
        <color theme="1"/>
        <rFont val="Calibri"/>
        <family val="2"/>
        <scheme val="minor"/>
      </rPr>
      <t>een buffer is geen gebouw?</t>
    </r>
    <r>
      <rPr>
        <sz val="11"/>
        <color theme="1"/>
        <rFont val="Calibri"/>
        <family val="2"/>
        <scheme val="minor"/>
      </rPr>
      <t>)</t>
    </r>
  </si>
  <si>
    <t>Personeelskost vegen terrein</t>
  </si>
  <si>
    <t>0,6 VTE bij meerdere vestigingen middelgroot
21 300 totaal jaarlijkse kost</t>
  </si>
  <si>
    <t>20 000/jaar personeel en onderhoud + 20 000/jaar afschrijving</t>
  </si>
  <si>
    <t>middelgroot (wel meerdere vestigingen);
Prijs slibverwijdering en jaarlijks reinigen riolering=12500-15000 euro/jaar
Telefonisch vermeld 1/3 kosten reinigen riolering
Inclusief interne personeelskosten</t>
  </si>
  <si>
    <t>BF (onderdeel van BF+ZF+AK)</t>
  </si>
  <si>
    <t>deel van 8720 euro</t>
  </si>
  <si>
    <t>BF (onderdeel van BF+BZ)</t>
  </si>
  <si>
    <t xml:space="preserve">180 /m³ buffer </t>
  </si>
  <si>
    <t>bezinkbekken (met oliewaterscheiding)&amp;
BZ+BF+coalisentie&amp;
3 bezinkbekkens</t>
  </si>
  <si>
    <t>Vaste kost EUR</t>
  </si>
  <si>
    <t>Uitbating EUR/jaar</t>
  </si>
  <si>
    <t>slibvangputten + olieafscheiders (zonder BF)</t>
  </si>
  <si>
    <t>klein bedrijf, plaatsing op bestaande buffer</t>
  </si>
  <si>
    <t>108 938</t>
  </si>
  <si>
    <t>deel van 127 000</t>
  </si>
  <si>
    <t>BF+ZF+AK</t>
  </si>
  <si>
    <t>191 517 BF+ZF</t>
  </si>
  <si>
    <t>schatting 110 000</t>
  </si>
  <si>
    <t>aankoop + plaatsing</t>
  </si>
  <si>
    <t>aankoop</t>
  </si>
  <si>
    <t>8720 personeel
+821 nutsvoorzieningen</t>
  </si>
  <si>
    <t>0,4</t>
  </si>
  <si>
    <t>300m³</t>
  </si>
  <si>
    <t>geplaatst</t>
  </si>
  <si>
    <t>Afgeleide kosten
Meest waarschijnlijk</t>
  </si>
  <si>
    <t>deel van schatting 110 000</t>
  </si>
  <si>
    <t>middelgroot, civiele en elektrische werken inbegrepen in schatting totale kost</t>
  </si>
  <si>
    <t>512m³</t>
  </si>
  <si>
    <t>120-270 /m³ buffer
150/m³ buffer</t>
  </si>
  <si>
    <t>NL: niet meegerekend
6 jaar oud</t>
  </si>
  <si>
    <t>??</t>
  </si>
  <si>
    <t>Overzicht kostprijzen</t>
  </si>
  <si>
    <t>FC-ZF (excl BF)</t>
  </si>
  <si>
    <t>schatting totaal door leverancier 0,86/m³</t>
  </si>
  <si>
    <t>BF bovengronds (onderdeel van BF+FC+ZF)</t>
  </si>
  <si>
    <t>2000 (levering ZF-AK)</t>
  </si>
  <si>
    <t>incl BF: 104 000 - 
(schatting) 175 000</t>
  </si>
  <si>
    <t>ongeveer 33700 (112/m³)</t>
  </si>
  <si>
    <t>groot, vaste kost opgesplitst in gedeelte gerelateerd aan buffer 33700 en overige 70600</t>
  </si>
  <si>
    <t>35 000 euro</t>
  </si>
  <si>
    <t>Plaatsverlies</t>
  </si>
  <si>
    <t>deel van 70600 (omtrent 30 000-40 000)</t>
  </si>
  <si>
    <t>300-500 m³</t>
  </si>
  <si>
    <t>BZ (onderdeel van BF+BZ)</t>
  </si>
  <si>
    <t xml:space="preserve">vanaf 30 000 tot 300 000:
ongeveer 35%-50% directe investeringskost </t>
  </si>
  <si>
    <t>deel van 10 000 interne opvolging (1u/dag)
+deel van 2400-6000/jaar externe opvolging voor piloot BF+FC</t>
  </si>
  <si>
    <t>opvolging inbegrepen</t>
  </si>
  <si>
    <t>Bezinking (BZ)</t>
  </si>
  <si>
    <t>bezinking</t>
  </si>
  <si>
    <t>35 m³&amp;
100m³&amp;
?? M³</t>
  </si>
  <si>
    <t>5300 reiniging filters en riolering (=0,55m³)</t>
  </si>
  <si>
    <t>fysico-chemie</t>
  </si>
  <si>
    <t>30 000</t>
  </si>
  <si>
    <t>37 720</t>
  </si>
  <si>
    <t>geînstalleerd</t>
  </si>
  <si>
    <t>2 filters voor 30 m³/u</t>
  </si>
  <si>
    <t xml:space="preserve">groot, vaste kost inclusief buffer, incl architect en vc
kosten direct gerelateerd aan buffer ongeveer 33700, overige (vast) 70 600
</t>
  </si>
  <si>
    <t>deel van 70 600 (incl BF)</t>
  </si>
  <si>
    <t>groot
vaste kosten incl BF 70600
installatie en elektriciteit ong 20 000</t>
  </si>
  <si>
    <t>16320 + civiele werken</t>
  </si>
  <si>
    <t>groot, 
vaste kost is integratie in zuivering, civiele werken niet inbegrepen</t>
  </si>
  <si>
    <t>groot, 
inclusief montage, kost civiele werken onbekend</t>
  </si>
  <si>
    <t>138 800 (montage inbegrepen)</t>
  </si>
  <si>
    <t>126 662</t>
  </si>
  <si>
    <t xml:space="preserve">216 722
</t>
  </si>
  <si>
    <t>middelgroot; 
investering: 366 919 - 26 499 van chemicaliën - gem.kosten 115 825
Schatting all-in incl gebouw en BF 500 000-550 000
geen info vergunningen, veiligheidscoördinator, architect…</t>
  </si>
  <si>
    <t>35000</t>
  </si>
  <si>
    <t>civiele werken en aansluiting</t>
  </si>
  <si>
    <t>civiele werken</t>
  </si>
  <si>
    <t>35 000 - 110 000
80 000</t>
  </si>
  <si>
    <t>groot bedrijf, opp terrein onbekend maar mogelijk zeer groot
incl. voorbereidende werken toevoegen bezinkbekken aan bestaande olie water afscheider
kosten reinigen riolering 2x 1000 /jaar slechts helft in rekening gebracht als benadering van enkel bijkomende specifieke kosten bekkens en filters tov enkel KWS met afvoer, zelfde voor 2x 4300 reiniging filters
huur buffercontainer grootteorde 3120/jaar uit andere offerte in mindering bij investering
8300 analyses</t>
  </si>
  <si>
    <t xml:space="preserve">1750 advies MC </t>
  </si>
  <si>
    <t>110 000
=deel van vaste kosten  inbegrepen in totaalkost van 330 000 (1/3)</t>
  </si>
  <si>
    <t>220 000 (73 000/ha) =deel (2/3) van totaalkost ongeveer 330 000:
16859
+195 000
+120 000</t>
  </si>
  <si>
    <t>10 - 60 m³/ha</t>
  </si>
  <si>
    <t>+opvolging en reiniging/slibkosten</t>
  </si>
  <si>
    <t xml:space="preserve">inschatting milieucoörd 2500/jaar 
 </t>
  </si>
  <si>
    <t>0,2 - 0,35
0,25</t>
  </si>
  <si>
    <t>Laagst bij externe opvolging of eenvoudigste WZI (buffer),
Hoogst bij interne opvolging C/F bij grootste vestigingen.
2 VTE bij biologie van site van 28ha, waar ook proceswater in terecht komt + slibverwerking van proces -&gt; niet representatief</t>
  </si>
  <si>
    <t>500-3000
2500</t>
  </si>
  <si>
    <t>150-300 /m³ buffer</t>
  </si>
  <si>
    <t>BF ondergronds (onderdeel van BF+FC+ZF)</t>
  </si>
  <si>
    <t>nog geen info bijkomende kosten vergunning, architect, veiligheidscoördinator…</t>
  </si>
  <si>
    <t xml:space="preserve">deel van 315 000 (60 000-120 000) </t>
  </si>
  <si>
    <t>geen concrete info vaste kost, ontbreekt voor ondergrens
uitbating idem bovengronds</t>
  </si>
  <si>
    <t>Actief Kool filtratie (AK)</t>
  </si>
  <si>
    <t>AK-behandeling</t>
  </si>
  <si>
    <t>huur ZF (onderdeel van BF+AK+ZF)</t>
  </si>
  <si>
    <t>huur AK (onderdeel van BF+ AK+ZF)</t>
  </si>
  <si>
    <t xml:space="preserve">
+deel van 8720 euro 
+821 euro nut</t>
  </si>
  <si>
    <t>huurkosten
+1000</t>
  </si>
  <si>
    <t>+deel van 8720 euro 
+821 euro nut</t>
  </si>
  <si>
    <t>0,02
+kosten reiniging/slib</t>
  </si>
  <si>
    <t>0,4
+kosten reiniging/slib</t>
  </si>
  <si>
    <t>5000 - 15 000
10 000</t>
  </si>
  <si>
    <t>5000 - 15 000</t>
  </si>
  <si>
    <t>0,05-0,15/m³
0,1</t>
  </si>
  <si>
    <t>0,1 - 0,8</t>
  </si>
  <si>
    <t>middelgroot</t>
  </si>
  <si>
    <t>offerte+werking piloot</t>
  </si>
  <si>
    <t>76 411/jaar (=4,52 /m³)</t>
  </si>
  <si>
    <t xml:space="preserve">Algemene verhoudingen kosten (info EPA): water.epa.gov/scitech/wastetech/guide/treatment/upload/ch11.pdf
</t>
  </si>
  <si>
    <t>totaalkost 551 000</t>
  </si>
  <si>
    <t>studiewerk 36000</t>
  </si>
  <si>
    <t>middelgroot, levering, plaatsing en inbedrijfsname (opvolging tot 6 maanden) van systeem zandfiltratie + lozing , documentatie, opleiding</t>
  </si>
  <si>
    <t>middelgroot, zandfilter, afdekking filter, pneumatisch paneel voor luchttoevoer, 19 ton filterzand, transport, handleiding, 3 bezoeken 
zonder civiele en elektrische werken (schatting totale kost WZI incl buffer, bezink en KWS= 300 000)</t>
  </si>
  <si>
    <t>middelgroot, inrichting voor luchtinspuiting en ontluchting, pH-correctie, 2 filters + filtermedia, aanvoer- en spoelpompen, besturingskast, voormontage, handleiding, levering, afladen opstarten;
bouwkundige werken/aansluitingen niet inbegrepen</t>
  </si>
  <si>
    <t>middelgroot, levering, installatie, opstart, opleiding, handleiding voor 2 filters + filtermedia voor verwijdering van metalen, pompen, meters, kleppen. 4.550 € levering en plaatsing surpressor voor luchtspoeling. 1.900 € levering en plaatsing pH-correctie;</t>
  </si>
  <si>
    <t>zandfilter (na BF)</t>
  </si>
  <si>
    <t>170 000</t>
  </si>
  <si>
    <t>115 000</t>
  </si>
  <si>
    <t>4000-7500 €/jaar</t>
  </si>
  <si>
    <t>deel van schatting door leverancier 22 000</t>
  </si>
  <si>
    <t>42 000/jaar + intern personeel</t>
  </si>
  <si>
    <t>20 000 - 75 000</t>
  </si>
  <si>
    <t>deel van 127 000+civiele werken; schatting totaalkost 500 000</t>
  </si>
  <si>
    <t>100 000 - 175 000</t>
  </si>
  <si>
    <t>0,38 chemicaliën
+reiniging/slib</t>
  </si>
  <si>
    <t>geschat 0,08 chemicaliën
+reiniging/slib</t>
  </si>
  <si>
    <t>0,39 chemicaliën
+reiniging/slib</t>
  </si>
  <si>
    <t xml:space="preserve">0,4 - 0,6 /m³ </t>
  </si>
  <si>
    <t>Verandering van forfaitair naar metinggebaseerd bij WZI</t>
  </si>
  <si>
    <t>Vervalt bij volledige overkapping</t>
  </si>
  <si>
    <t>0 euro</t>
  </si>
  <si>
    <t>Rioollozers</t>
  </si>
  <si>
    <t>Conclusie: Aannames heffingen</t>
  </si>
  <si>
    <t>Bij lozing op RWZI minder dan lineair met aantal VE wegens vaste factoren zoals pompfactor</t>
  </si>
  <si>
    <t>0,05 /m³: 50 ton vast slib op 3 jaar voor werf van 5ha van FC
euro per ton 75 verwerking, 6,8 heffing, 2,92 euro verworpen kost MH
+euro per rit 427,68</t>
  </si>
  <si>
    <t>40 000 euro/jaar
 = verlies van 1,36% toegevoegde waarde (ong 3 000 000)</t>
  </si>
  <si>
    <t>Aangehaald op BC4
opvolging WZI: 
min 1u/week
max 2 VTE</t>
  </si>
  <si>
    <t>zie afzonderlijke technieken</t>
  </si>
  <si>
    <t xml:space="preserve">of
22 000 euro (equivalent 2700/jaar) -&gt; 120 euro /m³ buffer </t>
  </si>
  <si>
    <t>Middelgroot (3ha=30 000m²)
Gebouw van 10m*12m voor FC+ZF
+ 2 bovengrondse buffers van 10,6m diameter (1000m³)
=totaal ong. 120+288= 408m²
220 euro/m² voor aankoop en inrichting nieuwe grond
Op 50 000m² met opgeslagen materiaal en 20 000m² met wegenis of daken
voor bedrijf: 408/50 000=0,82%
voor middelgroot: 408/30 000=1,36%</t>
  </si>
  <si>
    <t>Buffer 200m³/ha + zandfiltratie</t>
  </si>
  <si>
    <t>Heffingen.be: Heffingswetgeving (pdf) &amp; Samenvatting methodiek (pdf in folder kostprijzen)</t>
  </si>
  <si>
    <t>Tabellen met forfaitaire componenten ifv watervolume (geloosd bij afvalopslag) voor berekening aantal VE in pdf heffingswetgeving</t>
  </si>
  <si>
    <t xml:space="preserve">http://www.heffingen.be/onderneming-instelling-vereniging/de-berekening-van-de-heffing-op-de-waterverontreiniging-voor-ondernemingen-instellingen-verenigingen/ </t>
  </si>
  <si>
    <t>3 + 1 componenten: 
1. oxideerbare stoffen: CZV, BZV, zwevend stof
2. metalen (9 verschillende met verschillend gewicht)
3. Totaal N en totaal P
+ Component verwerkbaarheid</t>
  </si>
  <si>
    <t>Forfaitaire componenten</t>
  </si>
  <si>
    <t>Sector 32 metaal, sector 55 'andere' of sector 6 voeding (soms gebruikt voor glas)</t>
  </si>
  <si>
    <t>sector 6 voeding</t>
  </si>
  <si>
    <t>sector 32 metaal</t>
  </si>
  <si>
    <t>sector 55 'andere'</t>
  </si>
  <si>
    <t>c1</t>
  </si>
  <si>
    <t>c2</t>
  </si>
  <si>
    <t>c3</t>
  </si>
  <si>
    <t>cV</t>
  </si>
  <si>
    <t>som</t>
  </si>
  <si>
    <t>Meting componenten</t>
  </si>
  <si>
    <t>http://berekeningswizard.heffingen.be/</t>
  </si>
  <si>
    <t>=25% minder!</t>
  </si>
  <si>
    <t>BOD</t>
  </si>
  <si>
    <t>COD</t>
  </si>
  <si>
    <t>ZS</t>
  </si>
  <si>
    <t>As</t>
  </si>
  <si>
    <t>Ag</t>
  </si>
  <si>
    <t>Cr</t>
  </si>
  <si>
    <t>Zn</t>
  </si>
  <si>
    <t>Cu</t>
  </si>
  <si>
    <t>Cd</t>
  </si>
  <si>
    <t>Pb</t>
  </si>
  <si>
    <t>Hg</t>
  </si>
  <si>
    <t>Ni</t>
  </si>
  <si>
    <t>N tot</t>
  </si>
  <si>
    <t>P tot</t>
  </si>
  <si>
    <t>mg/l</t>
  </si>
  <si>
    <t>eenh</t>
  </si>
  <si>
    <t>param</t>
  </si>
  <si>
    <t>mediaan concentratie lozingsdata alle bedrijven</t>
  </si>
  <si>
    <t xml:space="preserve">schatting mediaan grafieken WZI </t>
  </si>
  <si>
    <t>/m³</t>
  </si>
  <si>
    <t>heffing</t>
  </si>
  <si>
    <t>Geen invloed bij buffer, effect constantere lozing verwaarloosbaar</t>
  </si>
  <si>
    <t>Verwaarlozen overgangsmaatregel verwerkbaarheid, volledig in rekening gebracht</t>
  </si>
  <si>
    <t>Verschil tussen heffing alle bedrijf en WZI</t>
  </si>
  <si>
    <t>Blijkt in veel gevallen een grove overschatting in metaalsector:
vb: site 16 000 m³ van 1000 VE forfaitair naar 60 of minder VE metinggebaseerd (€2,6/m³)</t>
  </si>
  <si>
    <t>Ander vb. glas: 6320m³: 221 VE volgens ff 'andere', 265 VE volgens ff voeding, 385 VE volgens metingen (€0/m³)</t>
  </si>
  <si>
    <t>bij middelgroot, 
zie tabblad Heffingen voor berekening heffingen</t>
  </si>
  <si>
    <t>Ander vb. middelgroot bedrijf schroot van 30 000 naar 3 000 per jaar (€1,4/m³)</t>
  </si>
  <si>
    <t xml:space="preserve">Aankoop </t>
  </si>
  <si>
    <t>Voorbereiding-plaatsing</t>
  </si>
  <si>
    <t>Volumeafhankelijke uitbating</t>
  </si>
  <si>
    <t>Heffingsverschil</t>
  </si>
  <si>
    <t>Totaal jaarlijkse uitbating</t>
  </si>
  <si>
    <t>Totale jaarlijkse kost incl. afschrijving</t>
  </si>
  <si>
    <t>Vaste jaarlijkse kost uitbating</t>
  </si>
  <si>
    <t>Bovengronds bufferbekken 250m³/ha</t>
  </si>
  <si>
    <t>500m³+200m³</t>
  </si>
  <si>
    <t>50 000 - 200 000</t>
  </si>
  <si>
    <t>Buffer 250m³/ha + zandfiltratie</t>
  </si>
  <si>
    <t>Buffer 250m³/ha + zandfiltratie + actief kool (2 units)</t>
  </si>
  <si>
    <t>Buffer 250m³/ha + coagulatie/ flocculatie</t>
  </si>
  <si>
    <t>Buffer 250m³/ha + coagulatie/ flocculatie + actief kool (2 units)</t>
  </si>
  <si>
    <t>Buffer 250m³/ha+ bezinkingsbekken</t>
  </si>
  <si>
    <t>Buffer 250m³/ha + bezinkingsbekken + actief kool (2 units)</t>
  </si>
  <si>
    <t>Buffer 250m³/ha + coagulatie/flocculatie + zandfiltratie</t>
  </si>
  <si>
    <t>Buffer 250m³/ha + coagulatie/flocculatie + zandfiltratie + actief kool (2 units)</t>
  </si>
  <si>
    <t>Bezinkingsbekken</t>
  </si>
  <si>
    <t>Kost aankoop</t>
  </si>
  <si>
    <t>Kost voorbereiding en plaatsing</t>
  </si>
  <si>
    <t>Kost Plaatsverlies</t>
  </si>
  <si>
    <t>Kost oppervlakteafhankelijke uitbating</t>
  </si>
  <si>
    <t>Vaste kost uitbating</t>
  </si>
  <si>
    <t>Verschil heffing</t>
  </si>
  <si>
    <t>Economische data</t>
  </si>
  <si>
    <t>Legende:</t>
  </si>
  <si>
    <t>Gegeven door sector 220 euro/m² voor aankoop&amp;inrichting nieuwe grond
Meest waarschijnlijk helft van gegeven kost: niet altijd volledige oppervlakte nieuw aan te kopen en/of wordt voor andere investeringen ook niet in rekening gebracht (dus ook niet voor berekening van referentiewaarde)</t>
  </si>
  <si>
    <t>Afvalopslagbedrijven</t>
  </si>
  <si>
    <t>Schrootbedrijven</t>
  </si>
  <si>
    <t>10 000 euro (1333/m³ buffer)</t>
  </si>
  <si>
    <t>deel van 140 000</t>
  </si>
  <si>
    <t>klein, buffer 7500 liter
plaatsinname 150m²
20% van 3576 jaarlijkse kost voor externe is kost externe opvolging installatie</t>
  </si>
  <si>
    <t xml:space="preserve">deel van 
extern 3576
+ intern 1u/week (2000) </t>
  </si>
  <si>
    <t>7,5 m³!</t>
  </si>
  <si>
    <t>140 000 incl buffer</t>
  </si>
  <si>
    <t>15 000</t>
  </si>
  <si>
    <t>2 x 12,5 m³</t>
  </si>
  <si>
    <t xml:space="preserve">
extern 716 - 3576
+ intern 1u/week (2000) </t>
  </si>
  <si>
    <t>geschatte totaalkost voor plaatsing</t>
  </si>
  <si>
    <t>5000 euro</t>
  </si>
  <si>
    <t>klein, totaalkost voor plaatsing, jaarlijkse kost voor totaal opvolging</t>
  </si>
  <si>
    <t>zandfilter (toevoeging aan BF+BZ)</t>
  </si>
  <si>
    <t>geen</t>
  </si>
  <si>
    <t>?
50% aankoop is 25 000?</t>
  </si>
  <si>
    <t>zandfilter (onderdeel van BF+ZF)</t>
  </si>
  <si>
    <t xml:space="preserve"> deel van 246 000 bufferput (105 000 - 210 000)</t>
  </si>
  <si>
    <t xml:space="preserve"> deel van 246 000 bufferput (ongeveer 50 000 - 150 000)</t>
  </si>
  <si>
    <t>groot, 20m³/u
kost van gebouw (74 000) weggelaten</t>
  </si>
  <si>
    <t>deel van 315 000 (ongeveer 200 000 -  250 000)</t>
  </si>
  <si>
    <t>1000 - 6000</t>
  </si>
  <si>
    <t>0,4-0,8</t>
  </si>
  <si>
    <t>Heffingen</t>
  </si>
  <si>
    <t>zie tabblad heffingen</t>
  </si>
  <si>
    <t xml:space="preserve">10 000 €/jaar reiniging&amp;slib (=0,52/m³)
zonder personeel ongeveer 0,2 - 0,45 /m³   </t>
  </si>
  <si>
    <t>Verschil tussen heffing alle bedrijf en overkapping</t>
  </si>
  <si>
    <t>1,4 - 2,6 euro/m³ bij schroot, 0 - 0,04 euro/m³ bij multi</t>
  </si>
  <si>
    <t>1,5 - 2,75 euro/m³ bij schroot, 0 - 0,38 euro/m³ bij multi</t>
  </si>
  <si>
    <t>0,38 euro/m³ = ondergrens, want bij alle bedrijf ook WZI inbegrepen
0,5 = bovengrens: aanname heffingen zonder WZI zoals lijn hierboven</t>
  </si>
  <si>
    <t>0,04 euro/m³ = ondergrens, want bij alle bedrijf ook WZI inbegrepen
0,15 = bovengrens: aanname heffingen ongeveer 2/3 van deze zonder WZI</t>
  </si>
  <si>
    <t>info bedrijf</t>
  </si>
  <si>
    <t>700 m³ BF</t>
  </si>
  <si>
    <t>groot, deels ingegraven buffertank
nog geen informatie over kosten interne opvolging, reiniging/slibbehandeling en onderhoud (vb. pompen)
vaste kost omvat architect, projectcoördinatie, onderzoek, elektriciteit, riolering, afgraven, aansluiting</t>
  </si>
  <si>
    <t>Buffer bovengronds (trechtervormig)</t>
  </si>
  <si>
    <t>25 000  - 60 000
40 000</t>
  </si>
  <si>
    <t>35 000 - 90 000
60 000</t>
  </si>
  <si>
    <t>35 000 - 90 000</t>
  </si>
  <si>
    <t>25 000 - 100 000</t>
  </si>
  <si>
    <t>zandfilter (2e hands, onderdeel van BF+lamellenseparator+ZF)</t>
  </si>
  <si>
    <t>deel van 37 000</t>
  </si>
  <si>
    <t>ondergronds BF + lamellenafscheider + ZF</t>
  </si>
  <si>
    <t xml:space="preserve">lamellenafscheider deel van 70 000
 + ZF 30 000 
+ deel van 246 000 BF </t>
  </si>
  <si>
    <t xml:space="preserve">407480:
26 600 studiewerk (6% totaalkost)
+ deel van 70 000 lamellenseparator, telemetrie, beluchting, bufferbekken, leidingwerk, slibafvoer 
+ 17 840 elektro en verlichting
+deel van 246 000 bufferput 
+74 000 waterzuiveringsgebouw  </t>
  </si>
  <si>
    <t>groot
kost lamellenseparator 50 000 volgens andere offerte</t>
  </si>
  <si>
    <t>groot, vaste kost is totale vaste kost - lamellenseparator (50 000), waterzuiveringsgebouw en bufferput, 
Vaste kost omvat elektriciteit, verlichting, telemetrie, beluchting, bufferbekken</t>
  </si>
  <si>
    <t>lamellenafscheider (onderdeel van ondergronds BF + lamellenafscheider + ZF)</t>
  </si>
  <si>
    <t xml:space="preserve">lamellenafscheider deel van 70 000 (ongeveer 50 000)
</t>
  </si>
  <si>
    <t xml:space="preserve">groot
kost lamellenseparator 50 000 volgens andere offerte
</t>
  </si>
  <si>
    <t xml:space="preserve">case DAF </t>
  </si>
  <si>
    <t>70m³/u</t>
  </si>
  <si>
    <t>30m³/dag</t>
  </si>
  <si>
    <t>aankoopkost met pompen en doseringsunit</t>
  </si>
  <si>
    <t xml:space="preserve">ongeveer 30 000 - 40 000 excl buffer:
+ deel van 70 000 lamellenseparator
+ deel van 17 840 elektro en verlichting
</t>
  </si>
  <si>
    <t>Zandfilter (ZF)</t>
  </si>
  <si>
    <t>Buffer ondergronds (BF ondergronds)</t>
  </si>
  <si>
    <t>Buffer bovengronds (BF)</t>
  </si>
  <si>
    <t>Fysicochemie (FC)</t>
  </si>
  <si>
    <t>Plaatsverliezen (vb. BF+FC+ZF)</t>
  </si>
  <si>
    <t>Buffer ondergronds (onderdeel van BF+lamellenafscheider+ZF)</t>
  </si>
  <si>
    <t>klein
behalve voor investering inclusief kosten buffer
geen info over slibverwijdering
20% van 3576 jaarlijkse kost voor externe is kost externe opvolging installatie</t>
  </si>
  <si>
    <t>middelgroot, enkel totaalkost (191 000) gegeven, geen concrete informatie (wel offerte ZF van 51 000), via mail kost buffertank 30 000 doorgekregen</t>
  </si>
  <si>
    <t>30  000 (60 /m³ buffer)</t>
  </si>
  <si>
    <t xml:space="preserve">BF (onderdeel van BF+ZF+oliewaterscheider) </t>
  </si>
  <si>
    <t xml:space="preserve">50 ton droog slib van C/F na 3 jaar werking (8ha werf)
+9740 euro slib verwijderd (enkel riolering en buffer)
3600-4800 euro/jaar voor chemicaliënchemicaliën 
personeel intern 5u/week -&gt; 10 000 euro/jaar +
personeel extern (200-500/maand) </t>
  </si>
  <si>
    <t>middelgroot (8ha)
nog geen info bijkomende kosten vergunning, architect, veiligheidscoördinator…
geen info over kosten slib/reiniging
momenteel piloot BF+FC in werking</t>
  </si>
  <si>
    <t xml:space="preserve">jaarlijkse kost slib&amp;reiniging 9740 (=0,19 /m³ afvalwater) </t>
  </si>
  <si>
    <t xml:space="preserve">personeelstkost min 0,5u/week - max zelfde + voorbeeldkost MC
</t>
  </si>
  <si>
    <t>per hervulling (/4 jaar): 253 tot 974 + aantal kg (2*1000 tot 2*8500)*prijs per kg: (1,18 tot 1,70) (=0,05-0,8)</t>
  </si>
  <si>
    <t>vaste kost incl buffer
jaarlijkse uitbating incl buffer</t>
  </si>
  <si>
    <t>groot
36 000 studiewerk</t>
  </si>
  <si>
    <t>groot
inclusief 36 000 studiewerk, exclusief prestaties eigen medewerkers en vergunningsaanvragen
uitbating= analyse+chemicaliën+onderhoud;</t>
  </si>
  <si>
    <t>gebouw 74 000
+ civiele werken</t>
  </si>
  <si>
    <t>AK (onderdeel van ondergronds BF+FC+AK)</t>
  </si>
  <si>
    <t xml:space="preserve">fysicochemie (onderdeel van ondergronds BF+FC+AK) </t>
  </si>
  <si>
    <t>fysicochemie (onderdeel van ondergronds BF+FC)</t>
  </si>
  <si>
    <t>groot, 16900m³/jaar, 
incl. intensieve opvolging en analyses, excl. Eigen personeel</t>
  </si>
  <si>
    <t>deel van 351 000 
+ vergunningen etc.</t>
  </si>
  <si>
    <t>groot, vaste kost incl dienstgebouw?</t>
  </si>
  <si>
    <t>100 000 - 250 000</t>
  </si>
  <si>
    <t>vaste kost excl buffer
uitbating/m³ excl buffer</t>
  </si>
  <si>
    <t>deel van studiewerk 36000
+ deel van 315 000 (incl ondergronds BF)</t>
  </si>
  <si>
    <t>aanname hervulling per 4 jaar</t>
  </si>
  <si>
    <t>vaste kost incl buffer
jaarlijkse uitbating incl buffer
aanname vulling per 4 jaar</t>
  </si>
  <si>
    <t>1000 euro per vulling (0,26 /m³)</t>
  </si>
  <si>
    <t>1*8500 kg</t>
  </si>
  <si>
    <t>? 2 filters</t>
  </si>
  <si>
    <t>30 000 - 80 000</t>
  </si>
  <si>
    <t>Opmerking: de kosten van uitbating zijn inclusief buffer voor alle WZI, verschillen in heffingen zijn niet cumulatief</t>
  </si>
  <si>
    <t>informatie leverancier</t>
  </si>
  <si>
    <t>1,5m³/u</t>
  </si>
  <si>
    <t>50 000</t>
  </si>
  <si>
    <t>kleinste units beginnen vanaf 1,5m³/u, alle groottes mogelijk
aankoop en vaste kost all-in, volledig operationeel
uitbating 0,5u/ dag intern + 500-1000 / jaar extern</t>
  </si>
  <si>
    <t>6000</t>
  </si>
  <si>
    <t>0,4 - 0,6</t>
  </si>
  <si>
    <t>50 000 - 100 000</t>
  </si>
  <si>
    <t>30 000 - 90 000</t>
  </si>
  <si>
    <t>6 000 - 20 000</t>
  </si>
  <si>
    <t>Buffer 250 m³/ha + luchtflotatie</t>
  </si>
  <si>
    <t>1,5m³ - 3 m³/u (of meer)</t>
  </si>
  <si>
    <t>Luchtflotatie (klein)</t>
  </si>
  <si>
    <t>Te beschouwen als kleine variant van fysicochemie
uitbating/m³ excl buffer
jaarlijkse uitbating incl buffer</t>
  </si>
  <si>
    <t>DAF</t>
  </si>
  <si>
    <t>Luchtflotatie (kleiner)</t>
  </si>
  <si>
    <t>0 - 220 /m²
220 /m²</t>
  </si>
  <si>
    <t>90 000 euro
=220 euro/m² * 408 m² (equivalent 11 000/jaar)
ondergrens op 1/2?</t>
  </si>
  <si>
    <t>15 000 - 50 000 /ha</t>
  </si>
  <si>
    <t>vaste kost exclusief kosten buffer, uitbating inclusief buffer
Interne&amp;externe personeelskosten inbegrepen in reiniging/slibverwijdering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</si>
</sst>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2" formatCode="_ &quot;€&quot;\ * #,##0_ ;_ &quot;€&quot;\ * \-#,##0_ ;_ &quot;€&quot;\ * &quot;-&quot;_ ;_ @_ "/>
    <numFmt numFmtId="44" formatCode="_ &quot;€&quot;\ * #,##0.00_ ;_ &quot;€&quot;\ * \-#,##0.00_ ;_ &quot;€&quot;\ * &quot;-&quot;??_ ;_ @_ "/>
    <numFmt numFmtId="43" formatCode="_ * #,##0.00_ ;_ * \-#,##0.00_ ;_ * &quot;-&quot;??_ ;_ @_ "/>
    <numFmt numFmtId="164" formatCode="_ * #,##0_ ;_ * \-#,##0_ ;_ * &quot;-&quot;??_ ;_ @_ "/>
    <numFmt numFmtId="165" formatCode="_-* #,##0.00\ _€_-;\-* #,##0.00\ _€_-;_-* &quot;-&quot;??\ _€_-;_-@_-"/>
    <numFmt numFmtId="166" formatCode="_ [$€-813]\ * #,##0.00_ ;_ [$€-813]\ * \-#,##0.00_ ;_ [$€-813]\ * &quot;-&quot;??_ ;_ @_ "/>
    <numFmt numFmtId="167" formatCode="#,##0&quot; €/m³ buffer&quot;"/>
    <numFmt numFmtId="168" formatCode="#,##0&quot; €&quot;"/>
    <numFmt numFmtId="169" formatCode="#,##0&quot; €/m² terrein&quot;"/>
    <numFmt numFmtId="170" formatCode="#,##0&quot; €/jaar&quot;"/>
    <numFmt numFmtId="171" formatCode="#,##0.00&quot; €/m³ afvalwater&quot;"/>
    <numFmt numFmtId="172" formatCode="_ &quot;€&quot;\ * #,##0_ ;_ &quot;€&quot;\ * \-#,##0_ ;_ &quot;€&quot;\ * &quot;-&quot;??_ ;_ @_ "/>
    <numFmt numFmtId="173" formatCode="&quot;aanvaardbaar&quot;;&quot;onaanvaardbaar&quot;;&quot;te bespreken&quot;;@"/>
    <numFmt numFmtId="174" formatCode="#,##0&quot; €/ha terrein&quot;"/>
  </numFmts>
  <fonts count="30" x14ac:knownFonts="1">
    <font>
      <sz val="11"/>
      <color theme="1"/>
      <name val="Calibri"/>
      <family val="2"/>
      <scheme val="minor"/>
    </font>
    <font>
      <sz val="11"/>
      <color theme="1"/>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sz val="11"/>
      <color rgb="FF000000"/>
      <name val="Calibri"/>
      <family val="2"/>
    </font>
    <font>
      <sz val="10"/>
      <color theme="1"/>
      <name val="Verdana"/>
      <family val="2"/>
    </font>
    <font>
      <sz val="10"/>
      <color indexed="8"/>
      <name val="Arial"/>
      <family val="2"/>
    </font>
    <font>
      <b/>
      <i/>
      <sz val="11"/>
      <color theme="3"/>
      <name val="Calibri"/>
      <family val="2"/>
      <scheme val="minor"/>
    </font>
    <font>
      <sz val="9"/>
      <color indexed="81"/>
      <name val="Tahoma"/>
      <family val="2"/>
    </font>
    <font>
      <b/>
      <sz val="9"/>
      <color indexed="81"/>
      <name val="Tahoma"/>
      <family val="2"/>
    </font>
    <font>
      <b/>
      <sz val="13"/>
      <color theme="3"/>
      <name val="Calibri"/>
      <family val="2"/>
      <scheme val="minor"/>
    </font>
    <font>
      <b/>
      <sz val="11"/>
      <color theme="1"/>
      <name val="Calibri"/>
      <family val="2"/>
      <scheme val="minor"/>
    </font>
    <font>
      <sz val="11"/>
      <name val="Calibri"/>
      <family val="2"/>
      <scheme val="minor"/>
    </font>
    <font>
      <b/>
      <sz val="14"/>
      <color theme="3"/>
      <name val="Calibri"/>
      <family val="2"/>
      <scheme val="minor"/>
    </font>
    <font>
      <b/>
      <sz val="16"/>
      <color theme="3"/>
      <name val="Calibri"/>
      <family val="2"/>
      <scheme val="minor"/>
    </font>
    <font>
      <sz val="11"/>
      <color rgb="FFFF0000"/>
      <name val="Calibri"/>
      <family val="2"/>
      <scheme val="minor"/>
    </font>
    <font>
      <b/>
      <sz val="11"/>
      <name val="Calibri"/>
      <family val="2"/>
      <scheme val="minor"/>
    </font>
    <font>
      <b/>
      <sz val="11"/>
      <color rgb="FFFF0000"/>
      <name val="Calibri"/>
      <family val="2"/>
      <scheme val="minor"/>
    </font>
    <font>
      <i/>
      <sz val="11"/>
      <name val="Calibri"/>
      <family val="2"/>
      <scheme val="minor"/>
    </font>
    <font>
      <sz val="11"/>
      <color rgb="FF000000"/>
      <name val="Calibri"/>
      <family val="2"/>
      <scheme val="minor"/>
    </font>
    <font>
      <i/>
      <sz val="11"/>
      <color rgb="FF000000"/>
      <name val="Calibri"/>
      <family val="2"/>
      <scheme val="minor"/>
    </font>
    <font>
      <i/>
      <sz val="11"/>
      <color theme="1"/>
      <name val="Calibri"/>
      <family val="2"/>
      <scheme val="minor"/>
    </font>
    <font>
      <b/>
      <sz val="15"/>
      <color theme="3"/>
      <name val="Calibri"/>
      <family val="2"/>
      <scheme val="minor"/>
    </font>
    <font>
      <b/>
      <i/>
      <sz val="11"/>
      <name val="Calibri"/>
      <family val="2"/>
      <scheme val="minor"/>
    </font>
    <font>
      <u/>
      <sz val="11"/>
      <color theme="10"/>
      <name val="Calibri"/>
      <family val="2"/>
      <scheme val="minor"/>
    </font>
    <font>
      <b/>
      <sz val="11"/>
      <color theme="4"/>
      <name val="Calibri"/>
      <family val="2"/>
      <scheme val="minor"/>
    </font>
    <font>
      <b/>
      <sz val="14"/>
      <color theme="1"/>
      <name val="Calibri"/>
      <family val="2"/>
      <scheme val="minor"/>
    </font>
    <font>
      <b/>
      <sz val="18"/>
      <color theme="3"/>
      <name val="Cambria"/>
      <family val="2"/>
      <scheme val="major"/>
    </font>
    <font>
      <b/>
      <i/>
      <sz val="11"/>
      <color theme="1"/>
      <name val="Calibri"/>
      <family val="2"/>
      <scheme val="minor"/>
    </font>
  </fonts>
  <fills count="13">
    <fill>
      <patternFill patternType="none"/>
    </fill>
    <fill>
      <patternFill patternType="gray125"/>
    </fill>
    <fill>
      <patternFill patternType="solid">
        <fgColor rgb="FFFFCC99"/>
      </patternFill>
    </fill>
    <fill>
      <patternFill patternType="solid">
        <fgColor rgb="FFF2F2F2"/>
      </patternFill>
    </fill>
    <fill>
      <patternFill patternType="solid">
        <fgColor rgb="FFCCFFCC"/>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indexed="44"/>
        <bgColor indexed="64"/>
      </patternFill>
    </fill>
    <fill>
      <patternFill patternType="solid">
        <fgColor indexed="42"/>
        <bgColor indexed="64"/>
      </patternFill>
    </fill>
    <fill>
      <patternFill patternType="solid">
        <fgColor theme="8" tint="0.79998168889431442"/>
        <bgColor indexed="64"/>
      </patternFill>
    </fill>
    <fill>
      <patternFill patternType="solid">
        <fgColor rgb="FF00B050"/>
        <bgColor indexed="64"/>
      </patternFill>
    </fill>
  </fills>
  <borders count="57">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theme="4" tint="0.39997558519241921"/>
      </top>
      <bottom/>
      <diagonal/>
    </border>
    <border>
      <left/>
      <right/>
      <top/>
      <bottom style="thick">
        <color theme="4" tint="0.499984740745262"/>
      </bottom>
      <diagonal/>
    </border>
    <border>
      <left style="medium">
        <color indexed="64"/>
      </left>
      <right/>
      <top style="medium">
        <color indexed="64"/>
      </top>
      <bottom style="medium">
        <color theme="4" tint="0.39997558519241921"/>
      </bottom>
      <diagonal/>
    </border>
    <border>
      <left/>
      <right style="medium">
        <color indexed="64"/>
      </right>
      <top style="medium">
        <color indexed="64"/>
      </top>
      <bottom style="medium">
        <color theme="4" tint="0.39997558519241921"/>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medium">
        <color indexed="64"/>
      </top>
      <bottom style="medium">
        <color theme="4" tint="0.39997558519241921"/>
      </bottom>
      <diagonal/>
    </border>
    <border>
      <left style="thin">
        <color rgb="FF7F7F7F"/>
      </left>
      <right/>
      <top style="thin">
        <color rgb="FF7F7F7F"/>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bottom style="thick">
        <color theme="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rgb="FF7F7F7F"/>
      </right>
      <top style="thin">
        <color rgb="FF7F7F7F"/>
      </top>
      <bottom style="thin">
        <color rgb="FF7F7F7F"/>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theme="4" tint="0.39997558519241921"/>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5">
    <xf numFmtId="0" fontId="0" fillId="0" borderId="0"/>
    <xf numFmtId="9" fontId="1" fillId="0" borderId="0" applyFont="0" applyFill="0" applyBorder="0" applyAlignment="0" applyProtection="0"/>
    <xf numFmtId="0" fontId="2" fillId="0" borderId="1" applyNumberFormat="0" applyFill="0" applyAlignment="0" applyProtection="0"/>
    <xf numFmtId="0" fontId="3" fillId="2" borderId="2" applyNumberFormat="0" applyAlignment="0" applyProtection="0"/>
    <xf numFmtId="0" fontId="4" fillId="3" borderId="2" applyNumberFormat="0" applyAlignment="0" applyProtection="0"/>
    <xf numFmtId="0" fontId="5" fillId="0" borderId="0"/>
    <xf numFmtId="0" fontId="7" fillId="0" borderId="0"/>
    <xf numFmtId="43" fontId="1" fillId="0" borderId="0" applyFont="0" applyFill="0" applyBorder="0" applyAlignment="0" applyProtection="0"/>
    <xf numFmtId="0" fontId="11" fillId="0" borderId="6" applyNumberFormat="0" applyFill="0" applyAlignment="0" applyProtection="0"/>
    <xf numFmtId="42"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3" fillId="0" borderId="31" applyNumberFormat="0" applyFill="0" applyAlignment="0" applyProtection="0"/>
    <xf numFmtId="0" fontId="25" fillId="0" borderId="0" applyNumberFormat="0" applyFill="0" applyBorder="0" applyAlignment="0" applyProtection="0"/>
    <xf numFmtId="0" fontId="28" fillId="0" borderId="0" applyNumberFormat="0" applyFill="0" applyBorder="0" applyAlignment="0" applyProtection="0"/>
  </cellStyleXfs>
  <cellXfs count="434">
    <xf numFmtId="0" fontId="0" fillId="0" borderId="0" xfId="0"/>
    <xf numFmtId="0" fontId="5" fillId="0" borderId="0" xfId="5"/>
    <xf numFmtId="0" fontId="6" fillId="0" borderId="4" xfId="0" applyFont="1" applyBorder="1" applyAlignment="1">
      <alignment horizontal="left"/>
    </xf>
    <xf numFmtId="0" fontId="6" fillId="0" borderId="3" xfId="0" applyFont="1" applyBorder="1" applyAlignment="1">
      <alignment horizontal="left"/>
    </xf>
    <xf numFmtId="0" fontId="5" fillId="4" borderId="0" xfId="5" applyFill="1"/>
    <xf numFmtId="0" fontId="5" fillId="0" borderId="0" xfId="5" applyFont="1" applyFill="1"/>
    <xf numFmtId="0" fontId="5" fillId="0" borderId="0" xfId="5" applyFill="1"/>
    <xf numFmtId="0" fontId="8" fillId="5" borderId="1" xfId="2" applyFont="1" applyFill="1"/>
    <xf numFmtId="0" fontId="8" fillId="5" borderId="1" xfId="2" applyFont="1" applyFill="1" applyAlignment="1">
      <alignment wrapText="1"/>
    </xf>
    <xf numFmtId="164" fontId="0" fillId="0" borderId="0" xfId="7" applyNumberFormat="1" applyFont="1"/>
    <xf numFmtId="0" fontId="0" fillId="0" borderId="3" xfId="0" applyBorder="1"/>
    <xf numFmtId="0" fontId="2" fillId="0" borderId="1" xfId="2" applyAlignment="1">
      <alignment wrapText="1"/>
    </xf>
    <xf numFmtId="0" fontId="8" fillId="0" borderId="1" xfId="2" applyFont="1" applyFill="1"/>
    <xf numFmtId="0" fontId="8" fillId="0" borderId="1" xfId="2" applyFont="1" applyFill="1" applyAlignment="1">
      <alignment wrapText="1"/>
    </xf>
    <xf numFmtId="0" fontId="0" fillId="0" borderId="0" xfId="0" applyFont="1"/>
    <xf numFmtId="49" fontId="13" fillId="9" borderId="3" xfId="0" applyNumberFormat="1" applyFont="1" applyFill="1" applyBorder="1" applyAlignment="1">
      <alignment horizontal="center"/>
    </xf>
    <xf numFmtId="0" fontId="12" fillId="0" borderId="0" xfId="0" applyFont="1"/>
    <xf numFmtId="49" fontId="13" fillId="0" borderId="3" xfId="0" applyNumberFormat="1" applyFont="1" applyBorder="1" applyAlignment="1">
      <alignment horizontal="center" vertical="top"/>
    </xf>
    <xf numFmtId="0" fontId="0" fillId="0" borderId="0" xfId="0" applyFont="1" applyAlignment="1">
      <alignment vertical="top"/>
    </xf>
    <xf numFmtId="0" fontId="0" fillId="0" borderId="9" xfId="0" applyBorder="1"/>
    <xf numFmtId="0" fontId="0" fillId="0" borderId="10" xfId="0" applyBorder="1"/>
    <xf numFmtId="10" fontId="0" fillId="0" borderId="9" xfId="1" applyNumberFormat="1" applyFont="1" applyBorder="1"/>
    <xf numFmtId="10" fontId="0" fillId="0" borderId="10" xfId="1" applyNumberFormat="1" applyFont="1" applyBorder="1"/>
    <xf numFmtId="0" fontId="0" fillId="0" borderId="0" xfId="0" applyBorder="1"/>
    <xf numFmtId="10" fontId="0" fillId="0" borderId="0" xfId="1" applyNumberFormat="1" applyFont="1" applyBorder="1"/>
    <xf numFmtId="0" fontId="5" fillId="0" borderId="9" xfId="5" applyBorder="1"/>
    <xf numFmtId="0" fontId="5" fillId="0" borderId="10" xfId="5" applyBorder="1"/>
    <xf numFmtId="0" fontId="5" fillId="0" borderId="10" xfId="5" applyFont="1" applyBorder="1"/>
    <xf numFmtId="0" fontId="5" fillId="0" borderId="0" xfId="5" applyBorder="1"/>
    <xf numFmtId="0" fontId="0" fillId="0" borderId="18" xfId="0" applyBorder="1"/>
    <xf numFmtId="0" fontId="0" fillId="0" borderId="15" xfId="0" applyBorder="1"/>
    <xf numFmtId="0" fontId="0" fillId="0" borderId="20" xfId="0" applyBorder="1"/>
    <xf numFmtId="0" fontId="0" fillId="0" borderId="16" xfId="0" applyBorder="1"/>
    <xf numFmtId="0" fontId="0" fillId="0" borderId="17" xfId="0" applyBorder="1"/>
    <xf numFmtId="0" fontId="6" fillId="0" borderId="21" xfId="0" applyFont="1" applyFill="1" applyBorder="1" applyAlignment="1">
      <alignment horizontal="left"/>
    </xf>
    <xf numFmtId="10" fontId="0" fillId="0" borderId="17" xfId="1" applyNumberFormat="1" applyFont="1" applyBorder="1"/>
    <xf numFmtId="10" fontId="0" fillId="0" borderId="19" xfId="1" applyNumberFormat="1" applyFont="1" applyBorder="1"/>
    <xf numFmtId="10" fontId="0" fillId="0" borderId="18" xfId="1" applyNumberFormat="1" applyFont="1" applyBorder="1"/>
    <xf numFmtId="0" fontId="5" fillId="0" borderId="17" xfId="5" applyBorder="1"/>
    <xf numFmtId="0" fontId="5" fillId="0" borderId="18" xfId="5" applyFont="1" applyFill="1" applyBorder="1" applyAlignment="1">
      <alignment wrapText="1"/>
    </xf>
    <xf numFmtId="0" fontId="0" fillId="0" borderId="15" xfId="0" applyBorder="1" applyAlignment="1">
      <alignment wrapText="1"/>
    </xf>
    <xf numFmtId="0" fontId="0" fillId="0" borderId="9" xfId="0" applyBorder="1" applyAlignment="1">
      <alignment wrapText="1"/>
    </xf>
    <xf numFmtId="0" fontId="0" fillId="0" borderId="17" xfId="0" applyBorder="1" applyAlignment="1">
      <alignment wrapText="1"/>
    </xf>
    <xf numFmtId="0" fontId="2" fillId="0" borderId="7" xfId="2" applyBorder="1"/>
    <xf numFmtId="0" fontId="2" fillId="0" borderId="17" xfId="2" applyBorder="1" applyAlignment="1">
      <alignment wrapText="1"/>
    </xf>
    <xf numFmtId="0" fontId="2" fillId="0" borderId="18" xfId="2" applyBorder="1"/>
    <xf numFmtId="0" fontId="6" fillId="0" borderId="22" xfId="0" applyFont="1" applyBorder="1" applyAlignment="1">
      <alignment horizontal="left"/>
    </xf>
    <xf numFmtId="10" fontId="0" fillId="0" borderId="15" xfId="1" applyNumberFormat="1" applyFont="1" applyBorder="1"/>
    <xf numFmtId="10" fontId="0" fillId="0" borderId="16" xfId="1" applyNumberFormat="1" applyFont="1" applyBorder="1"/>
    <xf numFmtId="10" fontId="0" fillId="0" borderId="20" xfId="1" applyNumberFormat="1" applyFont="1" applyBorder="1"/>
    <xf numFmtId="0" fontId="2" fillId="0" borderId="8" xfId="2" applyBorder="1"/>
    <xf numFmtId="0" fontId="15" fillId="0" borderId="0" xfId="2" applyFont="1" applyBorder="1"/>
    <xf numFmtId="0" fontId="5" fillId="0" borderId="15" xfId="5" applyBorder="1"/>
    <xf numFmtId="0" fontId="0" fillId="0" borderId="17" xfId="0"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0" fontId="5" fillId="0" borderId="17" xfId="5" applyBorder="1" applyAlignment="1">
      <alignment horizontal="center"/>
    </xf>
    <xf numFmtId="0" fontId="5" fillId="0" borderId="19" xfId="5" applyBorder="1" applyAlignment="1">
      <alignment horizontal="center"/>
    </xf>
    <xf numFmtId="0" fontId="5" fillId="0" borderId="19" xfId="5" applyFont="1" applyBorder="1" applyAlignment="1">
      <alignment horizontal="center"/>
    </xf>
    <xf numFmtId="0" fontId="5" fillId="0" borderId="17" xfId="5" applyBorder="1" applyAlignment="1">
      <alignment horizontal="center" wrapText="1"/>
    </xf>
    <xf numFmtId="0" fontId="5" fillId="0" borderId="19" xfId="5" applyBorder="1" applyAlignment="1">
      <alignment horizontal="center" wrapText="1"/>
    </xf>
    <xf numFmtId="49" fontId="11" fillId="0" borderId="6" xfId="8" applyNumberFormat="1" applyFill="1" applyAlignment="1">
      <alignment horizontal="left"/>
    </xf>
    <xf numFmtId="0" fontId="11" fillId="0" borderId="6" xfId="8"/>
    <xf numFmtId="49" fontId="11" fillId="0" borderId="6" xfId="8" applyNumberFormat="1"/>
    <xf numFmtId="49" fontId="11" fillId="0" borderId="6" xfId="8" applyNumberFormat="1" applyFill="1" applyAlignment="1"/>
    <xf numFmtId="0" fontId="0" fillId="0" borderId="3" xfId="0" applyFont="1" applyBorder="1"/>
    <xf numFmtId="0" fontId="0" fillId="0" borderId="0" xfId="0" applyFont="1" applyAlignment="1">
      <alignment wrapText="1"/>
    </xf>
    <xf numFmtId="49" fontId="11" fillId="0" borderId="6" xfId="8" applyNumberFormat="1" applyFill="1" applyAlignment="1">
      <alignment horizontal="center" wrapText="1"/>
    </xf>
    <xf numFmtId="49" fontId="11" fillId="0" borderId="6" xfId="8" applyNumberFormat="1" applyAlignment="1">
      <alignment wrapText="1"/>
    </xf>
    <xf numFmtId="49" fontId="13" fillId="10" borderId="3" xfId="0" applyNumberFormat="1" applyFont="1" applyFill="1" applyBorder="1" applyAlignment="1">
      <alignment horizontal="center"/>
    </xf>
    <xf numFmtId="49" fontId="13" fillId="0" borderId="3" xfId="0" applyNumberFormat="1" applyFont="1" applyBorder="1"/>
    <xf numFmtId="49" fontId="13" fillId="0" borderId="3" xfId="0" applyNumberFormat="1" applyFont="1" applyBorder="1" applyAlignment="1">
      <alignment wrapText="1"/>
    </xf>
    <xf numFmtId="49" fontId="13" fillId="0" borderId="0" xfId="0" applyNumberFormat="1" applyFont="1"/>
    <xf numFmtId="49" fontId="13" fillId="0" borderId="3" xfId="0" applyNumberFormat="1" applyFont="1" applyFill="1" applyBorder="1"/>
    <xf numFmtId="49" fontId="13" fillId="0" borderId="3" xfId="0" applyNumberFormat="1" applyFont="1" applyFill="1" applyBorder="1" applyAlignment="1">
      <alignment horizontal="center"/>
    </xf>
    <xf numFmtId="49" fontId="19" fillId="0" borderId="3" xfId="0" applyNumberFormat="1" applyFont="1" applyBorder="1"/>
    <xf numFmtId="49" fontId="13" fillId="0" borderId="3" xfId="0" applyNumberFormat="1" applyFont="1" applyFill="1" applyBorder="1" applyAlignment="1">
      <alignment horizontal="right"/>
    </xf>
    <xf numFmtId="49" fontId="13" fillId="0" borderId="3" xfId="0" applyNumberFormat="1" applyFont="1" applyFill="1" applyBorder="1" applyAlignment="1">
      <alignment horizontal="right" wrapText="1"/>
    </xf>
    <xf numFmtId="0" fontId="0" fillId="0" borderId="3" xfId="0" applyBorder="1" applyAlignment="1">
      <alignment wrapText="1"/>
    </xf>
    <xf numFmtId="49" fontId="17" fillId="9" borderId="3" xfId="0" applyNumberFormat="1" applyFont="1" applyFill="1" applyBorder="1" applyAlignment="1">
      <alignment horizontal="center"/>
    </xf>
    <xf numFmtId="49" fontId="17" fillId="0" borderId="3" xfId="0" applyNumberFormat="1" applyFont="1" applyFill="1" applyBorder="1"/>
    <xf numFmtId="49" fontId="17" fillId="0" borderId="3" xfId="0" applyNumberFormat="1" applyFont="1" applyFill="1" applyBorder="1" applyAlignment="1">
      <alignment horizontal="center"/>
    </xf>
    <xf numFmtId="49" fontId="13" fillId="4" borderId="3" xfId="0" applyNumberFormat="1" applyFont="1" applyFill="1" applyBorder="1" applyAlignment="1">
      <alignment horizontal="right"/>
    </xf>
    <xf numFmtId="49" fontId="17" fillId="4" borderId="3" xfId="0" applyNumberFormat="1" applyFont="1" applyFill="1" applyBorder="1" applyAlignment="1">
      <alignment horizontal="center"/>
    </xf>
    <xf numFmtId="49" fontId="13" fillId="4" borderId="3" xfId="0" applyNumberFormat="1" applyFont="1" applyFill="1" applyBorder="1" applyAlignment="1">
      <alignment horizontal="center"/>
    </xf>
    <xf numFmtId="0" fontId="13" fillId="0" borderId="3" xfId="0" quotePrefix="1" applyNumberFormat="1" applyFont="1" applyBorder="1" applyAlignment="1">
      <alignment wrapText="1"/>
    </xf>
    <xf numFmtId="0" fontId="0" fillId="0" borderId="3" xfId="0" applyFill="1" applyBorder="1" applyAlignment="1">
      <alignment horizontal="right" wrapText="1"/>
    </xf>
    <xf numFmtId="49" fontId="17" fillId="0" borderId="3" xfId="0" applyNumberFormat="1" applyFont="1" applyBorder="1"/>
    <xf numFmtId="49" fontId="17" fillId="0" borderId="0" xfId="0" applyNumberFormat="1" applyFont="1"/>
    <xf numFmtId="0" fontId="20" fillId="0" borderId="3" xfId="0" applyFont="1" applyBorder="1" applyAlignment="1">
      <alignment wrapText="1"/>
    </xf>
    <xf numFmtId="0" fontId="0" fillId="0" borderId="3" xfId="0" applyFont="1" applyFill="1" applyBorder="1" applyAlignment="1">
      <alignment horizontal="right"/>
    </xf>
    <xf numFmtId="0" fontId="20" fillId="0" borderId="3" xfId="0" applyFont="1" applyBorder="1"/>
    <xf numFmtId="49" fontId="13" fillId="10" borderId="3" xfId="0" applyNumberFormat="1" applyFont="1" applyFill="1" applyBorder="1" applyAlignment="1">
      <alignment horizontal="left"/>
    </xf>
    <xf numFmtId="0" fontId="0" fillId="0" borderId="3" xfId="0" applyFont="1" applyBorder="1" applyAlignment="1">
      <alignment wrapText="1"/>
    </xf>
    <xf numFmtId="49" fontId="17" fillId="0" borderId="3" xfId="0" applyNumberFormat="1" applyFont="1" applyFill="1" applyBorder="1" applyAlignment="1">
      <alignment horizontal="center" wrapText="1"/>
    </xf>
    <xf numFmtId="49" fontId="13" fillId="0" borderId="3" xfId="0" applyNumberFormat="1" applyFont="1" applyBorder="1" applyAlignment="1">
      <alignment horizontal="right"/>
    </xf>
    <xf numFmtId="49" fontId="13" fillId="0" borderId="3" xfId="0" applyNumberFormat="1" applyFont="1" applyBorder="1" applyAlignment="1">
      <alignment horizontal="center"/>
    </xf>
    <xf numFmtId="49" fontId="13" fillId="0" borderId="3" xfId="0" applyNumberFormat="1" applyFont="1" applyBorder="1" applyAlignment="1">
      <alignment horizontal="center" wrapText="1"/>
    </xf>
    <xf numFmtId="49" fontId="17" fillId="0" borderId="3" xfId="0" applyNumberFormat="1" applyFont="1" applyBorder="1" applyAlignment="1">
      <alignment vertical="top"/>
    </xf>
    <xf numFmtId="0" fontId="0" fillId="0" borderId="3" xfId="0" applyFont="1" applyBorder="1" applyAlignment="1">
      <alignment vertical="top"/>
    </xf>
    <xf numFmtId="49" fontId="13" fillId="0" borderId="3" xfId="0" applyNumberFormat="1" applyFont="1" applyBorder="1" applyAlignment="1">
      <alignment vertical="top"/>
    </xf>
    <xf numFmtId="49" fontId="13" fillId="0" borderId="3" xfId="0" applyNumberFormat="1" applyFont="1" applyBorder="1" applyAlignment="1">
      <alignment vertical="top" wrapText="1"/>
    </xf>
    <xf numFmtId="49" fontId="13" fillId="0" borderId="0" xfId="0" applyNumberFormat="1" applyFont="1" applyAlignment="1">
      <alignment vertical="top"/>
    </xf>
    <xf numFmtId="49" fontId="13" fillId="0" borderId="3" xfId="0" applyNumberFormat="1" applyFont="1" applyBorder="1" applyAlignment="1">
      <alignment horizontal="right" vertical="top"/>
    </xf>
    <xf numFmtId="0" fontId="0" fillId="4" borderId="3" xfId="0" applyFont="1" applyFill="1" applyBorder="1" applyAlignment="1">
      <alignment vertical="top"/>
    </xf>
    <xf numFmtId="49" fontId="13" fillId="0" borderId="3" xfId="0" applyNumberFormat="1" applyFont="1" applyFill="1" applyBorder="1" applyAlignment="1">
      <alignment horizontal="right" vertical="top"/>
    </xf>
    <xf numFmtId="49" fontId="13" fillId="0" borderId="3" xfId="0" applyNumberFormat="1" applyFont="1" applyFill="1" applyBorder="1" applyAlignment="1">
      <alignment horizontal="center" vertical="top"/>
    </xf>
    <xf numFmtId="0" fontId="13" fillId="0" borderId="3" xfId="0" applyFont="1" applyFill="1" applyBorder="1" applyAlignment="1">
      <alignment horizontal="right" vertical="top"/>
    </xf>
    <xf numFmtId="0" fontId="0" fillId="0" borderId="3" xfId="0" applyFont="1" applyFill="1" applyBorder="1" applyAlignment="1">
      <alignment vertical="top"/>
    </xf>
    <xf numFmtId="49" fontId="13" fillId="0" borderId="3" xfId="0" applyNumberFormat="1" applyFont="1" applyFill="1" applyBorder="1" applyAlignment="1">
      <alignment vertical="top"/>
    </xf>
    <xf numFmtId="49" fontId="13" fillId="0" borderId="3" xfId="0" applyNumberFormat="1" applyFont="1" applyFill="1" applyBorder="1" applyAlignment="1">
      <alignment vertical="top" wrapText="1"/>
    </xf>
    <xf numFmtId="49" fontId="17" fillId="0" borderId="3" xfId="0" applyNumberFormat="1" applyFont="1" applyBorder="1" applyAlignment="1">
      <alignment horizontal="right" vertical="top"/>
    </xf>
    <xf numFmtId="49" fontId="13" fillId="0" borderId="3" xfId="0" applyNumberFormat="1" applyFont="1" applyBorder="1" applyAlignment="1">
      <alignment horizontal="right" vertical="top" wrapText="1"/>
    </xf>
    <xf numFmtId="49" fontId="17" fillId="0" borderId="3" xfId="0" applyNumberFormat="1" applyFont="1" applyBorder="1" applyAlignment="1">
      <alignment vertical="top" wrapText="1"/>
    </xf>
    <xf numFmtId="0" fontId="20" fillId="0" borderId="3" xfId="0" applyFont="1" applyBorder="1" applyAlignment="1">
      <alignment vertical="top" wrapText="1"/>
    </xf>
    <xf numFmtId="49" fontId="13" fillId="0" borderId="3" xfId="0" applyNumberFormat="1" applyFont="1" applyBorder="1" applyAlignment="1">
      <alignment horizontal="center" vertical="top" wrapText="1"/>
    </xf>
    <xf numFmtId="49" fontId="19" fillId="0" borderId="3" xfId="0" applyNumberFormat="1" applyFont="1" applyBorder="1" applyAlignment="1">
      <alignment horizontal="right" vertical="top"/>
    </xf>
    <xf numFmtId="49" fontId="13" fillId="0" borderId="3" xfId="0" applyNumberFormat="1" applyFont="1" applyBorder="1" applyAlignment="1">
      <alignment horizontal="left" vertical="top"/>
    </xf>
    <xf numFmtId="0" fontId="21" fillId="0" borderId="3" xfId="0" applyFont="1" applyBorder="1" applyAlignment="1">
      <alignment horizontal="right" vertical="top"/>
    </xf>
    <xf numFmtId="0" fontId="22" fillId="0" borderId="3" xfId="0" applyFont="1" applyBorder="1" applyAlignment="1">
      <alignment horizontal="right" vertical="top"/>
    </xf>
    <xf numFmtId="49" fontId="19" fillId="0" borderId="3" xfId="0" applyNumberFormat="1" applyFont="1" applyFill="1" applyBorder="1" applyAlignment="1">
      <alignment horizontal="right" vertical="top"/>
    </xf>
    <xf numFmtId="0" fontId="0" fillId="0" borderId="3" xfId="0" applyFont="1" applyBorder="1"/>
    <xf numFmtId="0" fontId="12" fillId="0" borderId="3" xfId="0" applyFont="1" applyBorder="1"/>
    <xf numFmtId="0" fontId="0" fillId="0" borderId="3" xfId="0" applyFont="1" applyBorder="1"/>
    <xf numFmtId="0" fontId="0" fillId="0" borderId="0" xfId="0" applyFill="1" applyBorder="1"/>
    <xf numFmtId="0" fontId="13" fillId="4" borderId="3" xfId="0" applyFont="1" applyFill="1" applyBorder="1" applyAlignment="1">
      <alignment horizontal="right" vertical="top"/>
    </xf>
    <xf numFmtId="0" fontId="22" fillId="0" borderId="3" xfId="0" applyFont="1" applyBorder="1" applyAlignment="1">
      <alignment horizontal="right"/>
    </xf>
    <xf numFmtId="0" fontId="0" fillId="0" borderId="3" xfId="0" applyFont="1" applyBorder="1"/>
    <xf numFmtId="0" fontId="2" fillId="0" borderId="1" xfId="2"/>
    <xf numFmtId="0" fontId="0" fillId="4" borderId="5" xfId="0" applyFill="1" applyBorder="1"/>
    <xf numFmtId="0" fontId="0" fillId="4" borderId="0" xfId="0" applyFill="1"/>
    <xf numFmtId="49" fontId="19" fillId="0" borderId="3" xfId="0" applyNumberFormat="1" applyFont="1" applyFill="1" applyBorder="1" applyAlignment="1">
      <alignment horizontal="right" vertical="top" wrapText="1"/>
    </xf>
    <xf numFmtId="0" fontId="0" fillId="0" borderId="3" xfId="0" applyFont="1" applyBorder="1"/>
    <xf numFmtId="0" fontId="22" fillId="0" borderId="0" xfId="0" applyFont="1" applyAlignment="1">
      <alignment vertical="top"/>
    </xf>
    <xf numFmtId="49" fontId="19" fillId="0" borderId="3" xfId="0" applyNumberFormat="1" applyFont="1" applyBorder="1" applyAlignment="1">
      <alignment horizontal="center" vertical="top"/>
    </xf>
    <xf numFmtId="49" fontId="19" fillId="0" borderId="3" xfId="0" applyNumberFormat="1" applyFont="1" applyBorder="1" applyAlignment="1">
      <alignment vertical="top"/>
    </xf>
    <xf numFmtId="49" fontId="19" fillId="0" borderId="3" xfId="0" applyNumberFormat="1" applyFont="1" applyBorder="1" applyAlignment="1">
      <alignment vertical="top" wrapText="1"/>
    </xf>
    <xf numFmtId="49" fontId="19" fillId="0" borderId="0" xfId="0" applyNumberFormat="1" applyFont="1" applyAlignment="1">
      <alignment vertical="top"/>
    </xf>
    <xf numFmtId="49" fontId="19" fillId="0" borderId="3" xfId="0" applyNumberFormat="1" applyFont="1" applyBorder="1" applyAlignment="1">
      <alignment horizontal="right" vertical="top" wrapText="1"/>
    </xf>
    <xf numFmtId="49" fontId="19" fillId="0" borderId="3" xfId="0" applyNumberFormat="1" applyFont="1" applyBorder="1" applyAlignment="1">
      <alignment horizontal="center" vertical="top" wrapText="1"/>
    </xf>
    <xf numFmtId="0" fontId="22" fillId="0" borderId="3" xfId="0" applyFont="1" applyBorder="1" applyAlignment="1">
      <alignment vertical="top"/>
    </xf>
    <xf numFmtId="0" fontId="21" fillId="0" borderId="3" xfId="0" applyFont="1" applyBorder="1" applyAlignment="1">
      <alignment vertical="top" wrapText="1"/>
    </xf>
    <xf numFmtId="0" fontId="0" fillId="0" borderId="0" xfId="0" applyFont="1" applyFill="1" applyAlignment="1">
      <alignment vertical="top"/>
    </xf>
    <xf numFmtId="49" fontId="13" fillId="0" borderId="3" xfId="0" applyNumberFormat="1" applyFont="1" applyFill="1" applyBorder="1" applyAlignment="1">
      <alignment horizontal="right" vertical="top" wrapText="1"/>
    </xf>
    <xf numFmtId="0" fontId="20" fillId="0" borderId="3" xfId="0" applyFont="1" applyFill="1" applyBorder="1" applyAlignment="1">
      <alignment vertical="top" wrapText="1"/>
    </xf>
    <xf numFmtId="49" fontId="13" fillId="0" borderId="0" xfId="0" applyNumberFormat="1" applyFont="1" applyFill="1" applyAlignment="1">
      <alignment vertical="top"/>
    </xf>
    <xf numFmtId="0" fontId="23" fillId="0" borderId="31" xfId="12"/>
    <xf numFmtId="0" fontId="0" fillId="0" borderId="0" xfId="0" applyFill="1"/>
    <xf numFmtId="49" fontId="13" fillId="0" borderId="3" xfId="0" applyNumberFormat="1" applyFont="1" applyFill="1" applyBorder="1" applyAlignment="1">
      <alignment horizontal="center" wrapText="1"/>
    </xf>
    <xf numFmtId="0" fontId="12" fillId="0" borderId="3" xfId="0" applyFont="1" applyBorder="1" applyAlignment="1">
      <alignment wrapText="1"/>
    </xf>
    <xf numFmtId="0" fontId="0" fillId="4" borderId="0" xfId="0" applyFill="1"/>
    <xf numFmtId="0" fontId="0" fillId="0" borderId="3" xfId="0" applyBorder="1" applyAlignment="1">
      <alignment horizontal="center"/>
    </xf>
    <xf numFmtId="0" fontId="13" fillId="0" borderId="0" xfId="0" applyFont="1"/>
    <xf numFmtId="49" fontId="24" fillId="0" borderId="3" xfId="0" applyNumberFormat="1" applyFont="1" applyFill="1" applyBorder="1" applyAlignment="1">
      <alignment horizontal="left" vertical="top"/>
    </xf>
    <xf numFmtId="0" fontId="19" fillId="0" borderId="3" xfId="0" applyFont="1" applyBorder="1" applyAlignment="1">
      <alignment horizontal="right" wrapText="1"/>
    </xf>
    <xf numFmtId="49" fontId="19" fillId="0" borderId="3" xfId="0" applyNumberFormat="1" applyFont="1" applyFill="1" applyBorder="1" applyAlignment="1">
      <alignment horizontal="center" vertical="top"/>
    </xf>
    <xf numFmtId="49" fontId="19" fillId="0" borderId="3" xfId="0" applyNumberFormat="1" applyFont="1" applyFill="1" applyBorder="1" applyAlignment="1">
      <alignment vertical="top"/>
    </xf>
    <xf numFmtId="49" fontId="19" fillId="0" borderId="3" xfId="0" applyNumberFormat="1" applyFont="1" applyFill="1" applyBorder="1" applyAlignment="1">
      <alignment vertical="top" wrapText="1"/>
    </xf>
    <xf numFmtId="49" fontId="17" fillId="0" borderId="3" xfId="0" applyNumberFormat="1" applyFont="1" applyBorder="1" applyAlignment="1">
      <alignment horizontal="left" vertical="top"/>
    </xf>
    <xf numFmtId="49" fontId="13" fillId="4" borderId="3" xfId="0" applyNumberFormat="1" applyFont="1" applyFill="1" applyBorder="1" applyAlignment="1">
      <alignment horizontal="right" vertical="top"/>
    </xf>
    <xf numFmtId="49" fontId="17" fillId="0" borderId="3" xfId="0" applyNumberFormat="1" applyFont="1" applyFill="1" applyBorder="1" applyAlignment="1">
      <alignment vertical="top"/>
    </xf>
    <xf numFmtId="49" fontId="13" fillId="10" borderId="3" xfId="0" applyNumberFormat="1" applyFont="1" applyFill="1" applyBorder="1" applyAlignment="1">
      <alignment horizontal="right"/>
    </xf>
    <xf numFmtId="0" fontId="22" fillId="0" borderId="0" xfId="0" applyFont="1" applyFill="1" applyAlignment="1">
      <alignment vertical="top"/>
    </xf>
    <xf numFmtId="49" fontId="19" fillId="0" borderId="0" xfId="0" applyNumberFormat="1" applyFont="1" applyFill="1" applyAlignment="1">
      <alignment vertical="top"/>
    </xf>
    <xf numFmtId="0" fontId="12" fillId="0" borderId="3" xfId="0" applyFont="1" applyFill="1" applyBorder="1" applyAlignment="1">
      <alignment horizontal="left"/>
    </xf>
    <xf numFmtId="49" fontId="19" fillId="0" borderId="3" xfId="0" applyNumberFormat="1" applyFont="1" applyFill="1" applyBorder="1" applyAlignment="1">
      <alignment horizontal="right"/>
    </xf>
    <xf numFmtId="49" fontId="19" fillId="0" borderId="3" xfId="0" applyNumberFormat="1" applyFont="1" applyFill="1" applyBorder="1" applyAlignment="1">
      <alignment horizontal="center"/>
    </xf>
    <xf numFmtId="49" fontId="19" fillId="0" borderId="3" xfId="0" applyNumberFormat="1" applyFont="1" applyFill="1" applyBorder="1" applyAlignment="1">
      <alignment horizontal="right" wrapText="1"/>
    </xf>
    <xf numFmtId="49" fontId="19" fillId="0" borderId="3" xfId="0" applyNumberFormat="1" applyFont="1" applyFill="1" applyBorder="1"/>
    <xf numFmtId="0" fontId="21" fillId="0" borderId="3" xfId="0" applyFont="1" applyBorder="1" applyAlignment="1">
      <alignment wrapText="1"/>
    </xf>
    <xf numFmtId="49" fontId="11" fillId="0" borderId="6" xfId="8" quotePrefix="1" applyNumberFormat="1" applyFill="1" applyAlignment="1"/>
    <xf numFmtId="49" fontId="11" fillId="0" borderId="6" xfId="8" quotePrefix="1" applyNumberFormat="1" applyFill="1" applyAlignment="1">
      <alignment horizontal="left"/>
    </xf>
    <xf numFmtId="49" fontId="17" fillId="0" borderId="3" xfId="0" applyNumberFormat="1" applyFont="1" applyFill="1" applyBorder="1" applyAlignment="1">
      <alignment horizontal="center" vertical="center"/>
    </xf>
    <xf numFmtId="49" fontId="17" fillId="0" borderId="3" xfId="0" applyNumberFormat="1" applyFont="1" applyFill="1" applyBorder="1" applyAlignment="1">
      <alignment horizontal="center" vertical="center" wrapText="1"/>
    </xf>
    <xf numFmtId="3" fontId="13" fillId="0" borderId="3" xfId="9" applyNumberFormat="1" applyFont="1" applyBorder="1" applyAlignment="1">
      <alignment horizontal="right"/>
    </xf>
    <xf numFmtId="0" fontId="13" fillId="0" borderId="3" xfId="0" applyFont="1" applyBorder="1" applyAlignment="1">
      <alignment horizontal="right"/>
    </xf>
    <xf numFmtId="3" fontId="13" fillId="0" borderId="3" xfId="9" applyNumberFormat="1" applyFont="1" applyBorder="1" applyAlignment="1">
      <alignment horizontal="right" wrapText="1"/>
    </xf>
    <xf numFmtId="0" fontId="13" fillId="0" borderId="3" xfId="0" applyFont="1" applyBorder="1" applyAlignment="1">
      <alignment horizontal="right" wrapText="1"/>
    </xf>
    <xf numFmtId="0" fontId="13" fillId="0" borderId="3" xfId="0" applyFont="1" applyBorder="1" applyAlignment="1">
      <alignment horizontal="right" vertical="center" wrapText="1"/>
    </xf>
    <xf numFmtId="3" fontId="13" fillId="0" borderId="3" xfId="9" applyNumberFormat="1" applyFont="1" applyBorder="1"/>
    <xf numFmtId="3" fontId="13" fillId="0" borderId="3" xfId="0" applyNumberFormat="1" applyFont="1" applyBorder="1" applyAlignment="1">
      <alignment horizontal="right"/>
    </xf>
    <xf numFmtId="49" fontId="17" fillId="0" borderId="3" xfId="0" applyNumberFormat="1" applyFont="1" applyBorder="1" applyAlignment="1">
      <alignment horizontal="center" vertical="top" wrapText="1"/>
    </xf>
    <xf numFmtId="0" fontId="13" fillId="4" borderId="3" xfId="0" applyFont="1" applyFill="1" applyBorder="1" applyAlignment="1">
      <alignment vertical="top"/>
    </xf>
    <xf numFmtId="0" fontId="13" fillId="0" borderId="3" xfId="0" applyFont="1" applyFill="1" applyBorder="1" applyAlignment="1">
      <alignment horizontal="right" vertical="top" wrapText="1"/>
    </xf>
    <xf numFmtId="42" fontId="13" fillId="0" borderId="3" xfId="9" applyFont="1" applyBorder="1" applyAlignment="1">
      <alignment horizontal="right" vertical="top"/>
    </xf>
    <xf numFmtId="3" fontId="13" fillId="0" borderId="3" xfId="9" applyNumberFormat="1" applyFont="1" applyBorder="1" applyAlignment="1">
      <alignment horizontal="right" vertical="top"/>
    </xf>
    <xf numFmtId="3" fontId="13" fillId="0" borderId="3" xfId="9" applyNumberFormat="1" applyFont="1" applyBorder="1" applyAlignment="1">
      <alignment horizontal="right" vertical="top" wrapText="1"/>
    </xf>
    <xf numFmtId="3" fontId="13" fillId="0" borderId="3" xfId="9" applyNumberFormat="1" applyFont="1" applyFill="1" applyBorder="1" applyAlignment="1">
      <alignment horizontal="right" vertical="top" wrapText="1"/>
    </xf>
    <xf numFmtId="3" fontId="19" fillId="0" borderId="3" xfId="9" applyNumberFormat="1" applyFont="1" applyBorder="1" applyAlignment="1">
      <alignment horizontal="right" vertical="top" wrapText="1"/>
    </xf>
    <xf numFmtId="0" fontId="13" fillId="0" borderId="3" xfId="0" applyFont="1" applyBorder="1" applyAlignment="1">
      <alignment horizontal="right" vertical="top"/>
    </xf>
    <xf numFmtId="0" fontId="13" fillId="0" borderId="3" xfId="0" applyFont="1" applyBorder="1" applyAlignment="1">
      <alignment horizontal="right" vertical="top" wrapText="1"/>
    </xf>
    <xf numFmtId="0" fontId="13" fillId="0" borderId="3" xfId="0" applyFont="1" applyBorder="1" applyAlignment="1">
      <alignment vertical="top"/>
    </xf>
    <xf numFmtId="0" fontId="13" fillId="0" borderId="3" xfId="0" applyFont="1" applyBorder="1"/>
    <xf numFmtId="49" fontId="13" fillId="0" borderId="3" xfId="0" quotePrefix="1" applyNumberFormat="1" applyFont="1" applyBorder="1" applyAlignment="1">
      <alignment horizontal="right" vertical="top" wrapText="1"/>
    </xf>
    <xf numFmtId="49" fontId="13" fillId="4" borderId="3" xfId="0" quotePrefix="1" applyNumberFormat="1" applyFont="1" applyFill="1" applyBorder="1" applyAlignment="1">
      <alignment horizontal="right"/>
    </xf>
    <xf numFmtId="49" fontId="17" fillId="0" borderId="3" xfId="0" quotePrefix="1" applyNumberFormat="1" applyFont="1" applyFill="1" applyBorder="1"/>
    <xf numFmtId="0" fontId="17" fillId="0" borderId="3" xfId="0" applyFont="1" applyBorder="1" applyAlignment="1">
      <alignment horizontal="center" vertical="center" wrapText="1"/>
    </xf>
    <xf numFmtId="0" fontId="17" fillId="0" borderId="3" xfId="0" quotePrefix="1" applyFont="1" applyBorder="1" applyAlignment="1">
      <alignment horizontal="center" vertical="center" wrapText="1"/>
    </xf>
    <xf numFmtId="0" fontId="0" fillId="0" borderId="0" xfId="0" applyFont="1" applyFill="1"/>
    <xf numFmtId="49" fontId="13" fillId="0" borderId="3" xfId="0" applyNumberFormat="1" applyFont="1" applyFill="1" applyBorder="1" applyAlignment="1">
      <alignment wrapText="1"/>
    </xf>
    <xf numFmtId="49" fontId="13" fillId="0" borderId="0" xfId="0" applyNumberFormat="1" applyFont="1" applyFill="1"/>
    <xf numFmtId="49" fontId="17" fillId="0" borderId="3" xfId="0" quotePrefix="1" applyNumberFormat="1" applyFont="1" applyFill="1" applyBorder="1" applyAlignment="1">
      <alignment horizontal="center" vertical="center" wrapText="1"/>
    </xf>
    <xf numFmtId="0" fontId="12" fillId="5" borderId="3" xfId="0" applyFont="1" applyFill="1" applyBorder="1"/>
    <xf numFmtId="0" fontId="0" fillId="5" borderId="3" xfId="0" applyFill="1" applyBorder="1"/>
    <xf numFmtId="0" fontId="0" fillId="5" borderId="3" xfId="0" applyFont="1" applyFill="1" applyBorder="1"/>
    <xf numFmtId="0" fontId="24" fillId="0" borderId="3" xfId="0" applyFont="1" applyBorder="1" applyAlignment="1">
      <alignment horizontal="right" wrapText="1"/>
    </xf>
    <xf numFmtId="49" fontId="13" fillId="0" borderId="30" xfId="0" applyNumberFormat="1" applyFont="1" applyFill="1" applyBorder="1"/>
    <xf numFmtId="49" fontId="11" fillId="0" borderId="37" xfId="8" applyNumberFormat="1" applyFill="1" applyBorder="1" applyAlignment="1">
      <alignment horizontal="center"/>
    </xf>
    <xf numFmtId="49" fontId="11" fillId="0" borderId="22" xfId="8" applyNumberFormat="1" applyFill="1" applyBorder="1" applyAlignment="1">
      <alignment horizontal="center"/>
    </xf>
    <xf numFmtId="49" fontId="11" fillId="0" borderId="38" xfId="8" applyNumberFormat="1" applyFill="1" applyBorder="1" applyAlignment="1">
      <alignment horizontal="center"/>
    </xf>
    <xf numFmtId="0" fontId="12" fillId="0" borderId="35" xfId="0" applyFont="1" applyBorder="1"/>
    <xf numFmtId="0" fontId="0" fillId="4" borderId="18" xfId="0" applyFill="1" applyBorder="1"/>
    <xf numFmtId="0" fontId="0" fillId="4" borderId="18" xfId="0" applyFill="1" applyBorder="1" applyAlignment="1">
      <alignment wrapText="1"/>
    </xf>
    <xf numFmtId="0" fontId="5" fillId="0" borderId="18" xfId="5" applyBorder="1"/>
    <xf numFmtId="2" fontId="3" fillId="2" borderId="11" xfId="3" applyNumberFormat="1" applyBorder="1"/>
    <xf numFmtId="2" fontId="3" fillId="2" borderId="12" xfId="3" applyNumberFormat="1" applyBorder="1"/>
    <xf numFmtId="2" fontId="3" fillId="2" borderId="14" xfId="3" applyNumberFormat="1" applyBorder="1"/>
    <xf numFmtId="2" fontId="4" fillId="3" borderId="11" xfId="4" applyNumberFormat="1" applyBorder="1"/>
    <xf numFmtId="2" fontId="4" fillId="3" borderId="12" xfId="4" applyNumberFormat="1" applyBorder="1"/>
    <xf numFmtId="0" fontId="0" fillId="0" borderId="35" xfId="0" applyBorder="1"/>
    <xf numFmtId="0" fontId="0" fillId="0" borderId="32" xfId="0" applyBorder="1" applyAlignment="1">
      <alignment horizontal="center" wrapText="1"/>
    </xf>
    <xf numFmtId="0" fontId="0" fillId="0" borderId="0" xfId="0" applyBorder="1" applyAlignment="1">
      <alignment horizontal="center" wrapText="1"/>
    </xf>
    <xf numFmtId="0" fontId="0" fillId="0" borderId="3" xfId="0" applyBorder="1" applyAlignment="1">
      <alignment horizontal="center" wrapText="1"/>
    </xf>
    <xf numFmtId="0" fontId="12" fillId="0" borderId="3" xfId="0" applyFont="1" applyBorder="1" applyAlignment="1">
      <alignment horizontal="center"/>
    </xf>
    <xf numFmtId="0" fontId="0" fillId="0" borderId="35" xfId="0" applyBorder="1" applyAlignment="1"/>
    <xf numFmtId="0" fontId="0" fillId="0" borderId="36" xfId="0" applyBorder="1" applyAlignment="1"/>
    <xf numFmtId="0" fontId="0" fillId="5" borderId="35" xfId="0" applyFill="1" applyBorder="1" applyAlignment="1"/>
    <xf numFmtId="0" fontId="0" fillId="5" borderId="36" xfId="0" applyFill="1" applyBorder="1" applyAlignment="1"/>
    <xf numFmtId="0" fontId="0" fillId="0" borderId="40" xfId="0" applyBorder="1"/>
    <xf numFmtId="0" fontId="0" fillId="0" borderId="41" xfId="0" applyBorder="1" applyAlignment="1">
      <alignment horizontal="center" wrapText="1"/>
    </xf>
    <xf numFmtId="0" fontId="12" fillId="0" borderId="3" xfId="0" applyFont="1" applyBorder="1" applyAlignment="1">
      <alignment horizontal="center" wrapText="1"/>
    </xf>
    <xf numFmtId="0" fontId="12" fillId="0" borderId="32" xfId="0" applyFont="1" applyBorder="1" applyAlignment="1">
      <alignment horizontal="center" wrapText="1"/>
    </xf>
    <xf numFmtId="44" fontId="0" fillId="0" borderId="0" xfId="11" applyFont="1"/>
    <xf numFmtId="0" fontId="0" fillId="0" borderId="39" xfId="0" applyBorder="1"/>
    <xf numFmtId="44" fontId="0" fillId="0" borderId="3" xfId="11" applyFont="1" applyBorder="1" applyAlignment="1">
      <alignment horizontal="center" wrapText="1"/>
    </xf>
    <xf numFmtId="44" fontId="0" fillId="0" borderId="3" xfId="11" applyFont="1" applyBorder="1"/>
    <xf numFmtId="0" fontId="12" fillId="0" borderId="0" xfId="0" applyFont="1" applyFill="1" applyBorder="1"/>
    <xf numFmtId="2" fontId="0" fillId="0" borderId="15" xfId="0" applyNumberFormat="1" applyBorder="1"/>
    <xf numFmtId="2" fontId="0" fillId="0" borderId="20" xfId="0" applyNumberFormat="1" applyBorder="1"/>
    <xf numFmtId="2" fontId="0" fillId="0" borderId="16" xfId="0" applyNumberFormat="1" applyBorder="1"/>
    <xf numFmtId="2" fontId="4" fillId="3" borderId="14" xfId="4" applyNumberFormat="1" applyBorder="1"/>
    <xf numFmtId="0" fontId="2" fillId="0" borderId="1" xfId="2"/>
    <xf numFmtId="0" fontId="0" fillId="0" borderId="3" xfId="0" applyFont="1" applyBorder="1"/>
    <xf numFmtId="0" fontId="0" fillId="5" borderId="3" xfId="0" applyFill="1" applyBorder="1"/>
    <xf numFmtId="0" fontId="0" fillId="0" borderId="3" xfId="0" applyBorder="1"/>
    <xf numFmtId="0" fontId="5" fillId="0" borderId="0" xfId="5" applyNumberFormat="1" applyAlignment="1">
      <alignment horizontal="right"/>
    </xf>
    <xf numFmtId="0" fontId="0" fillId="0" borderId="0" xfId="0" applyNumberFormat="1" applyAlignment="1">
      <alignment horizontal="right"/>
    </xf>
    <xf numFmtId="167" fontId="0" fillId="0" borderId="26" xfId="0" applyNumberFormat="1" applyFont="1" applyFill="1" applyBorder="1" applyAlignment="1">
      <alignment horizontal="right" vertical="top"/>
    </xf>
    <xf numFmtId="168" fontId="13" fillId="0" borderId="26" xfId="0" applyNumberFormat="1" applyFont="1" applyFill="1" applyBorder="1" applyAlignment="1">
      <alignment horizontal="right"/>
    </xf>
    <xf numFmtId="170" fontId="0" fillId="0" borderId="26" xfId="0" applyNumberFormat="1" applyFont="1" applyBorder="1" applyAlignment="1">
      <alignment horizontal="right"/>
    </xf>
    <xf numFmtId="170" fontId="0" fillId="0" borderId="28" xfId="0" applyNumberFormat="1" applyFont="1" applyBorder="1" applyAlignment="1">
      <alignment horizontal="right"/>
    </xf>
    <xf numFmtId="167" fontId="0" fillId="0" borderId="3" xfId="0" applyNumberFormat="1" applyFont="1" applyFill="1" applyBorder="1" applyAlignment="1">
      <alignment horizontal="right" vertical="top"/>
    </xf>
    <xf numFmtId="168" fontId="13" fillId="0" borderId="3" xfId="0" applyNumberFormat="1" applyFont="1" applyFill="1" applyBorder="1" applyAlignment="1">
      <alignment horizontal="right"/>
    </xf>
    <xf numFmtId="170" fontId="0" fillId="0" borderId="3" xfId="0" applyNumberFormat="1" applyFont="1" applyBorder="1" applyAlignment="1">
      <alignment horizontal="right"/>
    </xf>
    <xf numFmtId="171" fontId="0" fillId="0" borderId="3" xfId="0" applyNumberFormat="1" applyFont="1" applyBorder="1" applyAlignment="1">
      <alignment horizontal="right" vertical="top"/>
    </xf>
    <xf numFmtId="171" fontId="0" fillId="0" borderId="3" xfId="0" applyNumberFormat="1" applyFont="1" applyBorder="1" applyAlignment="1">
      <alignment horizontal="right"/>
    </xf>
    <xf numFmtId="171" fontId="13" fillId="0" borderId="3" xfId="0" applyNumberFormat="1" applyFont="1" applyBorder="1" applyAlignment="1">
      <alignment horizontal="right" vertical="top"/>
    </xf>
    <xf numFmtId="49" fontId="11" fillId="0" borderId="43" xfId="8" applyNumberFormat="1" applyBorder="1"/>
    <xf numFmtId="0" fontId="13" fillId="0" borderId="44" xfId="0" applyNumberFormat="1" applyFont="1" applyFill="1" applyBorder="1" applyAlignment="1">
      <alignment horizontal="left" vertical="top"/>
    </xf>
    <xf numFmtId="0" fontId="13" fillId="0" borderId="44" xfId="0" applyNumberFormat="1" applyFont="1" applyFill="1" applyBorder="1" applyAlignment="1">
      <alignment horizontal="left"/>
    </xf>
    <xf numFmtId="0" fontId="13" fillId="0" borderId="44" xfId="0" quotePrefix="1" applyNumberFormat="1" applyFont="1" applyFill="1" applyBorder="1" applyAlignment="1">
      <alignment horizontal="left"/>
    </xf>
    <xf numFmtId="0" fontId="13" fillId="0" borderId="45" xfId="0" applyNumberFormat="1" applyFont="1" applyFill="1" applyBorder="1" applyAlignment="1">
      <alignment horizontal="left" vertical="top"/>
    </xf>
    <xf numFmtId="167" fontId="0" fillId="0" borderId="27" xfId="0" applyNumberFormat="1" applyFont="1" applyFill="1" applyBorder="1" applyAlignment="1">
      <alignment horizontal="right" vertical="top"/>
    </xf>
    <xf numFmtId="168" fontId="13" fillId="0" borderId="27" xfId="0" applyNumberFormat="1" applyFont="1" applyFill="1" applyBorder="1" applyAlignment="1">
      <alignment horizontal="right"/>
    </xf>
    <xf numFmtId="169" fontId="13" fillId="0" borderId="28" xfId="0" applyNumberFormat="1" applyFont="1" applyFill="1" applyBorder="1" applyAlignment="1">
      <alignment horizontal="right"/>
    </xf>
    <xf numFmtId="169" fontId="13" fillId="0" borderId="21" xfId="0" applyNumberFormat="1" applyFont="1" applyFill="1" applyBorder="1" applyAlignment="1">
      <alignment horizontal="right"/>
    </xf>
    <xf numFmtId="169" fontId="13" fillId="0" borderId="29" xfId="0" applyNumberFormat="1" applyFont="1" applyFill="1" applyBorder="1" applyAlignment="1">
      <alignment horizontal="right"/>
    </xf>
    <xf numFmtId="168" fontId="13" fillId="0" borderId="28" xfId="0" applyNumberFormat="1" applyFont="1" applyFill="1" applyBorder="1" applyAlignment="1">
      <alignment horizontal="right"/>
    </xf>
    <xf numFmtId="168" fontId="13" fillId="0" borderId="21" xfId="0" applyNumberFormat="1" applyFont="1" applyFill="1" applyBorder="1" applyAlignment="1">
      <alignment horizontal="right"/>
    </xf>
    <xf numFmtId="168" fontId="13" fillId="0" borderId="29" xfId="0" applyNumberFormat="1" applyFont="1" applyFill="1" applyBorder="1" applyAlignment="1">
      <alignment horizontal="right"/>
    </xf>
    <xf numFmtId="171" fontId="13" fillId="0" borderId="26" xfId="0" applyNumberFormat="1" applyFont="1" applyBorder="1" applyAlignment="1">
      <alignment horizontal="right" vertical="top"/>
    </xf>
    <xf numFmtId="171" fontId="13" fillId="0" borderId="27" xfId="0" applyNumberFormat="1" applyFont="1" applyBorder="1" applyAlignment="1">
      <alignment horizontal="right" vertical="top"/>
    </xf>
    <xf numFmtId="171" fontId="13" fillId="0" borderId="28" xfId="0" applyNumberFormat="1" applyFont="1" applyBorder="1" applyAlignment="1">
      <alignment horizontal="right" vertical="top"/>
    </xf>
    <xf numFmtId="171" fontId="13" fillId="0" borderId="21" xfId="0" applyNumberFormat="1" applyFont="1" applyBorder="1" applyAlignment="1">
      <alignment horizontal="right" vertical="top"/>
    </xf>
    <xf numFmtId="171" fontId="13" fillId="0" borderId="29" xfId="0" applyNumberFormat="1" applyFont="1" applyBorder="1" applyAlignment="1">
      <alignment horizontal="right" vertical="top"/>
    </xf>
    <xf numFmtId="170" fontId="0" fillId="0" borderId="27" xfId="0" applyNumberFormat="1" applyFont="1" applyBorder="1" applyAlignment="1">
      <alignment horizontal="right"/>
    </xf>
    <xf numFmtId="170" fontId="0" fillId="0" borderId="21" xfId="0" applyNumberFormat="1" applyFont="1" applyBorder="1" applyAlignment="1">
      <alignment horizontal="right"/>
    </xf>
    <xf numFmtId="170" fontId="0" fillId="0" borderId="29" xfId="0" applyNumberFormat="1" applyFont="1" applyBorder="1" applyAlignment="1">
      <alignment horizontal="right"/>
    </xf>
    <xf numFmtId="171" fontId="0" fillId="0" borderId="26" xfId="0" applyNumberFormat="1" applyFont="1" applyBorder="1" applyAlignment="1">
      <alignment horizontal="right" vertical="top"/>
    </xf>
    <xf numFmtId="171" fontId="0" fillId="0" borderId="27" xfId="0" applyNumberFormat="1" applyFont="1" applyBorder="1" applyAlignment="1">
      <alignment horizontal="right" vertical="top"/>
    </xf>
    <xf numFmtId="171" fontId="0" fillId="0" borderId="26" xfId="0" applyNumberFormat="1" applyFont="1" applyBorder="1" applyAlignment="1">
      <alignment horizontal="right"/>
    </xf>
    <xf numFmtId="171" fontId="0" fillId="0" borderId="27" xfId="0" applyNumberFormat="1" applyFont="1" applyBorder="1" applyAlignment="1">
      <alignment horizontal="right"/>
    </xf>
    <xf numFmtId="171" fontId="0" fillId="0" borderId="28" xfId="0" applyNumberFormat="1" applyFont="1" applyBorder="1" applyAlignment="1">
      <alignment horizontal="right" vertical="top"/>
    </xf>
    <xf numFmtId="171" fontId="0" fillId="0" borderId="21" xfId="0" applyNumberFormat="1" applyFont="1" applyBorder="1" applyAlignment="1">
      <alignment horizontal="right" vertical="top"/>
    </xf>
    <xf numFmtId="171" fontId="0" fillId="0" borderId="29" xfId="0" applyNumberFormat="1" applyFont="1" applyBorder="1" applyAlignment="1">
      <alignment horizontal="right" vertical="top"/>
    </xf>
    <xf numFmtId="172" fontId="0" fillId="0" borderId="0" xfId="11" applyNumberFormat="1" applyFont="1"/>
    <xf numFmtId="172" fontId="0" fillId="0" borderId="18" xfId="11" applyNumberFormat="1" applyFont="1" applyBorder="1"/>
    <xf numFmtId="0" fontId="0" fillId="0" borderId="0" xfId="0" quotePrefix="1" applyBorder="1"/>
    <xf numFmtId="0" fontId="0" fillId="0" borderId="18" xfId="0" quotePrefix="1" applyBorder="1"/>
    <xf numFmtId="2" fontId="3" fillId="2" borderId="46" xfId="3" applyNumberFormat="1" applyBorder="1"/>
    <xf numFmtId="2" fontId="4" fillId="3" borderId="46" xfId="4" applyNumberFormat="1" applyBorder="1"/>
    <xf numFmtId="2" fontId="3" fillId="2" borderId="2" xfId="3" applyNumberFormat="1" applyBorder="1"/>
    <xf numFmtId="2" fontId="4" fillId="3" borderId="2" xfId="4" applyNumberFormat="1" applyBorder="1"/>
    <xf numFmtId="2" fontId="3" fillId="2" borderId="46" xfId="3" applyNumberFormat="1" applyBorder="1" applyAlignment="1">
      <alignment horizontal="right"/>
    </xf>
    <xf numFmtId="2" fontId="3" fillId="2" borderId="11" xfId="3" applyNumberFormat="1" applyBorder="1" applyAlignment="1">
      <alignment horizontal="right"/>
    </xf>
    <xf numFmtId="2" fontId="3" fillId="2" borderId="12" xfId="3" applyNumberFormat="1" applyBorder="1" applyAlignment="1">
      <alignment horizontal="right"/>
    </xf>
    <xf numFmtId="2" fontId="3" fillId="2" borderId="14" xfId="3" applyNumberFormat="1" applyBorder="1" applyAlignment="1">
      <alignment horizontal="right"/>
    </xf>
    <xf numFmtId="0" fontId="0" fillId="0" borderId="9" xfId="0" applyFill="1" applyBorder="1"/>
    <xf numFmtId="0" fontId="12" fillId="0" borderId="9" xfId="0" applyFont="1" applyBorder="1"/>
    <xf numFmtId="0" fontId="18" fillId="0" borderId="9" xfId="0" applyFont="1" applyBorder="1"/>
    <xf numFmtId="0" fontId="26" fillId="0" borderId="9" xfId="0" applyFont="1" applyBorder="1" applyAlignment="1">
      <alignment horizontal="left"/>
    </xf>
    <xf numFmtId="0" fontId="26" fillId="0" borderId="17" xfId="0" applyFont="1" applyFill="1" applyBorder="1" applyAlignment="1">
      <alignment horizontal="left"/>
    </xf>
    <xf numFmtId="0" fontId="17" fillId="0" borderId="3" xfId="0" applyFont="1" applyBorder="1" applyAlignment="1">
      <alignment horizontal="center" wrapText="1"/>
    </xf>
    <xf numFmtId="0" fontId="27" fillId="0" borderId="47" xfId="0" applyFont="1" applyBorder="1"/>
    <xf numFmtId="0" fontId="0" fillId="0" borderId="48" xfId="0" applyBorder="1"/>
    <xf numFmtId="0" fontId="0" fillId="0" borderId="49" xfId="0" applyBorder="1"/>
    <xf numFmtId="0" fontId="0" fillId="0" borderId="37" xfId="0" applyBorder="1"/>
    <xf numFmtId="0" fontId="0" fillId="8" borderId="38" xfId="0" applyFill="1" applyBorder="1"/>
    <xf numFmtId="0" fontId="0" fillId="0" borderId="26" xfId="0" applyBorder="1"/>
    <xf numFmtId="0" fontId="0" fillId="0" borderId="27" xfId="0" applyBorder="1"/>
    <xf numFmtId="0" fontId="0" fillId="8" borderId="27" xfId="0" applyFill="1" applyBorder="1"/>
    <xf numFmtId="0" fontId="0" fillId="0" borderId="28" xfId="0" applyBorder="1"/>
    <xf numFmtId="0" fontId="0" fillId="0" borderId="21" xfId="0" applyBorder="1"/>
    <xf numFmtId="0" fontId="0" fillId="0" borderId="29" xfId="0" applyBorder="1"/>
    <xf numFmtId="0" fontId="0" fillId="0" borderId="37" xfId="0" applyBorder="1" applyAlignment="1">
      <alignment wrapText="1"/>
    </xf>
    <xf numFmtId="0" fontId="0" fillId="0" borderId="26" xfId="0" applyBorder="1" applyAlignment="1">
      <alignment wrapText="1"/>
    </xf>
    <xf numFmtId="0" fontId="0" fillId="0" borderId="28" xfId="0" applyBorder="1" applyAlignment="1">
      <alignment wrapText="1"/>
    </xf>
    <xf numFmtId="0" fontId="0" fillId="5" borderId="22" xfId="0" applyFill="1" applyBorder="1"/>
    <xf numFmtId="0" fontId="0" fillId="12" borderId="22" xfId="0" applyFill="1" applyBorder="1"/>
    <xf numFmtId="0" fontId="0" fillId="12" borderId="3" xfId="0" applyFill="1" applyBorder="1"/>
    <xf numFmtId="0" fontId="2" fillId="0" borderId="52" xfId="2" applyBorder="1"/>
    <xf numFmtId="0" fontId="0" fillId="0" borderId="30" xfId="0" applyBorder="1"/>
    <xf numFmtId="0" fontId="0" fillId="0" borderId="53" xfId="0" applyBorder="1"/>
    <xf numFmtId="0" fontId="13" fillId="0" borderId="3" xfId="0" applyFont="1" applyFill="1" applyBorder="1" applyAlignment="1">
      <alignment horizontal="right" wrapText="1"/>
    </xf>
    <xf numFmtId="0" fontId="12" fillId="0" borderId="3" xfId="0" applyFont="1" applyBorder="1" applyAlignment="1">
      <alignment wrapText="1"/>
    </xf>
    <xf numFmtId="0" fontId="0" fillId="5" borderId="3" xfId="0" applyFill="1" applyBorder="1"/>
    <xf numFmtId="0" fontId="0" fillId="0" borderId="3" xfId="0" applyBorder="1" applyAlignment="1">
      <alignment horizontal="center" wrapText="1"/>
    </xf>
    <xf numFmtId="0" fontId="0" fillId="0" borderId="3" xfId="0" applyBorder="1"/>
    <xf numFmtId="0" fontId="12" fillId="0" borderId="3" xfId="0" applyFont="1" applyBorder="1"/>
    <xf numFmtId="0" fontId="28" fillId="0" borderId="0" xfId="14"/>
    <xf numFmtId="3" fontId="19" fillId="0" borderId="3" xfId="9" applyNumberFormat="1" applyFont="1" applyBorder="1" applyAlignment="1">
      <alignment horizontal="right" wrapText="1"/>
    </xf>
    <xf numFmtId="49" fontId="17" fillId="0" borderId="3" xfId="0" applyNumberFormat="1" applyFont="1" applyBorder="1" applyAlignment="1">
      <alignment horizontal="center" vertical="top"/>
    </xf>
    <xf numFmtId="174" fontId="13" fillId="0" borderId="26" xfId="0" applyNumberFormat="1" applyFont="1" applyFill="1" applyBorder="1" applyAlignment="1">
      <alignment horizontal="right"/>
    </xf>
    <xf numFmtId="174" fontId="13" fillId="0" borderId="3" xfId="0" applyNumberFormat="1" applyFont="1" applyFill="1" applyBorder="1" applyAlignment="1">
      <alignment horizontal="right"/>
    </xf>
    <xf numFmtId="174" fontId="13" fillId="0" borderId="27" xfId="0" applyNumberFormat="1" applyFont="1" applyFill="1" applyBorder="1" applyAlignment="1">
      <alignment horizontal="right"/>
    </xf>
    <xf numFmtId="1" fontId="0" fillId="0" borderId="9" xfId="0" applyNumberFormat="1" applyBorder="1"/>
    <xf numFmtId="1" fontId="0" fillId="0" borderId="0" xfId="0" applyNumberFormat="1" applyBorder="1"/>
    <xf numFmtId="1" fontId="0" fillId="0" borderId="10" xfId="0" applyNumberFormat="1" applyBorder="1"/>
    <xf numFmtId="0" fontId="24" fillId="0" borderId="3" xfId="0" applyFont="1" applyBorder="1"/>
    <xf numFmtId="0" fontId="24" fillId="0" borderId="3" xfId="0" applyFont="1" applyBorder="1" applyAlignment="1">
      <alignment wrapText="1"/>
    </xf>
    <xf numFmtId="0" fontId="22" fillId="0" borderId="4" xfId="0" applyFont="1" applyBorder="1" applyAlignment="1">
      <alignment horizontal="right"/>
    </xf>
    <xf numFmtId="0" fontId="0" fillId="0" borderId="4" xfId="0" applyFont="1" applyBorder="1"/>
    <xf numFmtId="0" fontId="0" fillId="0" borderId="4" xfId="0" applyFont="1" applyBorder="1" applyAlignment="1">
      <alignment horizontal="right" wrapText="1"/>
    </xf>
    <xf numFmtId="0" fontId="0" fillId="0" borderId="4" xfId="0" applyFont="1" applyBorder="1" applyAlignment="1">
      <alignment wrapText="1"/>
    </xf>
    <xf numFmtId="0" fontId="29" fillId="0" borderId="3" xfId="0" applyFont="1" applyBorder="1" applyAlignment="1">
      <alignment horizontal="right"/>
    </xf>
    <xf numFmtId="0" fontId="0" fillId="0" borderId="0" xfId="0" applyFill="1" applyAlignment="1">
      <alignment wrapText="1"/>
    </xf>
    <xf numFmtId="49" fontId="13" fillId="0" borderId="33" xfId="0" applyNumberFormat="1" applyFont="1" applyFill="1" applyBorder="1"/>
    <xf numFmtId="49" fontId="13" fillId="0" borderId="3" xfId="0" applyNumberFormat="1" applyFont="1" applyFill="1" applyBorder="1" applyAlignment="1">
      <alignment horizontal="right" vertical="center"/>
    </xf>
    <xf numFmtId="49" fontId="13" fillId="0" borderId="3" xfId="0" quotePrefix="1" applyNumberFormat="1" applyFont="1" applyFill="1" applyBorder="1" applyAlignment="1">
      <alignment horizontal="right" vertical="center" wrapText="1"/>
    </xf>
    <xf numFmtId="49" fontId="13" fillId="0" borderId="3" xfId="0" applyNumberFormat="1" applyFont="1" applyFill="1" applyBorder="1" applyAlignment="1">
      <alignment horizontal="right" vertical="center" wrapText="1"/>
    </xf>
    <xf numFmtId="0" fontId="13" fillId="0" borderId="54" xfId="0" applyNumberFormat="1" applyFont="1" applyFill="1" applyBorder="1" applyAlignment="1">
      <alignment horizontal="left"/>
    </xf>
    <xf numFmtId="168" fontId="13" fillId="0" borderId="55" xfId="0" applyNumberFormat="1" applyFont="1" applyFill="1" applyBorder="1" applyAlignment="1">
      <alignment horizontal="right"/>
    </xf>
    <xf numFmtId="168" fontId="13" fillId="0" borderId="4" xfId="0" applyNumberFormat="1" applyFont="1" applyFill="1" applyBorder="1" applyAlignment="1">
      <alignment horizontal="right"/>
    </xf>
    <xf numFmtId="168" fontId="13" fillId="0" borderId="56" xfId="0" applyNumberFormat="1" applyFont="1" applyFill="1" applyBorder="1" applyAlignment="1">
      <alignment horizontal="right"/>
    </xf>
    <xf numFmtId="171" fontId="13" fillId="0" borderId="55" xfId="0" applyNumberFormat="1" applyFont="1" applyBorder="1" applyAlignment="1">
      <alignment horizontal="right" vertical="top"/>
    </xf>
    <xf numFmtId="171" fontId="13" fillId="0" borderId="4" xfId="0" applyNumberFormat="1" applyFont="1" applyBorder="1" applyAlignment="1">
      <alignment horizontal="right" vertical="top"/>
    </xf>
    <xf numFmtId="171" fontId="13" fillId="0" borderId="56" xfId="0" applyNumberFormat="1" applyFont="1" applyBorder="1" applyAlignment="1">
      <alignment horizontal="right" vertical="top"/>
    </xf>
    <xf numFmtId="170" fontId="0" fillId="0" borderId="55" xfId="0" applyNumberFormat="1" applyFont="1" applyBorder="1" applyAlignment="1">
      <alignment horizontal="right"/>
    </xf>
    <xf numFmtId="170" fontId="0" fillId="0" borderId="4" xfId="0" applyNumberFormat="1" applyFont="1" applyBorder="1" applyAlignment="1">
      <alignment horizontal="right"/>
    </xf>
    <xf numFmtId="170" fontId="0" fillId="0" borderId="56" xfId="0" applyNumberFormat="1" applyFont="1" applyBorder="1" applyAlignment="1">
      <alignment horizontal="right"/>
    </xf>
    <xf numFmtId="171" fontId="0" fillId="0" borderId="55" xfId="0" applyNumberFormat="1" applyFont="1" applyBorder="1" applyAlignment="1">
      <alignment horizontal="right"/>
    </xf>
    <xf numFmtId="171" fontId="0" fillId="0" borderId="4" xfId="0" applyNumberFormat="1" applyFont="1" applyBorder="1" applyAlignment="1">
      <alignment horizontal="right"/>
    </xf>
    <xf numFmtId="171" fontId="0" fillId="0" borderId="56" xfId="0" applyNumberFormat="1" applyFont="1" applyBorder="1" applyAlignment="1">
      <alignment horizontal="right"/>
    </xf>
    <xf numFmtId="0" fontId="19" fillId="0" borderId="3" xfId="0" quotePrefix="1" applyFont="1" applyFill="1" applyBorder="1" applyAlignment="1">
      <alignment horizontal="right" wrapText="1"/>
    </xf>
    <xf numFmtId="49" fontId="19" fillId="0" borderId="3" xfId="0" applyNumberFormat="1" applyFont="1" applyFill="1" applyBorder="1" applyAlignment="1">
      <alignment wrapText="1"/>
    </xf>
    <xf numFmtId="0" fontId="2" fillId="0" borderId="7" xfId="2" applyBorder="1" applyAlignment="1">
      <alignment horizontal="center" wrapText="1"/>
    </xf>
    <xf numFmtId="0" fontId="2" fillId="0" borderId="8" xfId="2" applyBorder="1" applyAlignment="1">
      <alignment horizontal="center" wrapText="1"/>
    </xf>
    <xf numFmtId="0" fontId="14" fillId="11" borderId="23" xfId="2" applyFont="1" applyFill="1" applyBorder="1" applyAlignment="1">
      <alignment horizontal="left"/>
    </xf>
    <xf numFmtId="0" fontId="14" fillId="11" borderId="24" xfId="2" applyFont="1" applyFill="1" applyBorder="1" applyAlignment="1">
      <alignment horizontal="left"/>
    </xf>
    <xf numFmtId="0" fontId="14" fillId="11" borderId="25" xfId="2" applyFont="1" applyFill="1" applyBorder="1" applyAlignment="1">
      <alignment horizontal="left"/>
    </xf>
    <xf numFmtId="0" fontId="14" fillId="11" borderId="15" xfId="2" applyFont="1" applyFill="1" applyBorder="1" applyAlignment="1"/>
    <xf numFmtId="0" fontId="14" fillId="11" borderId="20" xfId="2" applyFont="1" applyFill="1" applyBorder="1" applyAlignment="1"/>
    <xf numFmtId="0" fontId="14" fillId="11" borderId="16" xfId="2" applyFont="1" applyFill="1" applyBorder="1" applyAlignment="1"/>
    <xf numFmtId="0" fontId="2" fillId="0" borderId="7" xfId="2" applyFill="1" applyBorder="1" applyAlignment="1">
      <alignment horizontal="center" wrapText="1"/>
    </xf>
    <xf numFmtId="0" fontId="2" fillId="0" borderId="8" xfId="2" applyFill="1" applyBorder="1" applyAlignment="1">
      <alignment horizontal="center" wrapText="1"/>
    </xf>
    <xf numFmtId="0" fontId="2" fillId="0" borderId="7" xfId="2" applyBorder="1" applyAlignment="1">
      <alignment horizontal="center"/>
    </xf>
    <xf numFmtId="0" fontId="2" fillId="0" borderId="8" xfId="2" applyBorder="1" applyAlignment="1">
      <alignment horizontal="center"/>
    </xf>
    <xf numFmtId="0" fontId="2" fillId="0" borderId="13" xfId="2" applyBorder="1" applyAlignment="1">
      <alignment horizontal="center" wrapText="1"/>
    </xf>
    <xf numFmtId="173" fontId="0" fillId="12" borderId="39" xfId="0" applyNumberFormat="1" applyFill="1" applyBorder="1" applyAlignment="1">
      <alignment horizontal="left"/>
    </xf>
    <xf numFmtId="173" fontId="0" fillId="12" borderId="10" xfId="0" applyNumberFormat="1" applyFill="1" applyBorder="1" applyAlignment="1">
      <alignment horizontal="left"/>
    </xf>
    <xf numFmtId="173" fontId="0" fillId="12" borderId="51" xfId="0" applyNumberFormat="1" applyFill="1" applyBorder="1" applyAlignment="1">
      <alignment horizontal="left"/>
    </xf>
    <xf numFmtId="173" fontId="0" fillId="12" borderId="19" xfId="0" applyNumberFormat="1" applyFill="1" applyBorder="1" applyAlignment="1">
      <alignment horizontal="left"/>
    </xf>
    <xf numFmtId="0" fontId="23" fillId="0" borderId="31" xfId="12" applyAlignment="1">
      <alignment horizontal="left"/>
    </xf>
    <xf numFmtId="173" fontId="0" fillId="8" borderId="50" xfId="0" applyNumberFormat="1" applyFill="1" applyBorder="1" applyAlignment="1">
      <alignment horizontal="left"/>
    </xf>
    <xf numFmtId="173" fontId="0" fillId="8" borderId="16" xfId="0" applyNumberFormat="1" applyFill="1" applyBorder="1" applyAlignment="1">
      <alignment horizontal="left"/>
    </xf>
    <xf numFmtId="173" fontId="0" fillId="8" borderId="39" xfId="0" applyNumberFormat="1" applyFill="1" applyBorder="1" applyAlignment="1">
      <alignment horizontal="left"/>
    </xf>
    <xf numFmtId="173" fontId="0" fillId="8" borderId="10" xfId="0" applyNumberFormat="1" applyFill="1" applyBorder="1" applyAlignment="1">
      <alignment horizontal="left"/>
    </xf>
    <xf numFmtId="173" fontId="0" fillId="7" borderId="39" xfId="0" applyNumberFormat="1" applyFill="1" applyBorder="1" applyAlignment="1">
      <alignment horizontal="left"/>
    </xf>
    <xf numFmtId="173" fontId="0" fillId="7" borderId="10" xfId="0" applyNumberFormat="1" applyFill="1" applyBorder="1" applyAlignment="1">
      <alignment horizontal="left"/>
    </xf>
    <xf numFmtId="173" fontId="0" fillId="5" borderId="39" xfId="0" applyNumberFormat="1" applyFill="1" applyBorder="1" applyAlignment="1">
      <alignment horizontal="left"/>
    </xf>
    <xf numFmtId="173" fontId="0" fillId="5" borderId="10" xfId="0" applyNumberFormat="1" applyFill="1" applyBorder="1" applyAlignment="1">
      <alignment horizontal="left"/>
    </xf>
    <xf numFmtId="173" fontId="0" fillId="6" borderId="39" xfId="0" applyNumberFormat="1" applyFill="1" applyBorder="1" applyAlignment="1">
      <alignment horizontal="left"/>
    </xf>
    <xf numFmtId="173" fontId="0" fillId="6" borderId="10" xfId="0" applyNumberFormat="1" applyFill="1" applyBorder="1" applyAlignment="1">
      <alignment horizontal="left"/>
    </xf>
    <xf numFmtId="0" fontId="2" fillId="0" borderId="13" xfId="2" applyFill="1" applyBorder="1" applyAlignment="1">
      <alignment horizontal="center" wrapText="1"/>
    </xf>
    <xf numFmtId="49" fontId="13" fillId="4" borderId="3" xfId="0" applyNumberFormat="1" applyFont="1" applyFill="1" applyBorder="1" applyAlignment="1"/>
    <xf numFmtId="0" fontId="0" fillId="0" borderId="3" xfId="0" applyFont="1" applyBorder="1"/>
    <xf numFmtId="0" fontId="12" fillId="0" borderId="3" xfId="0" applyFont="1" applyBorder="1" applyAlignment="1">
      <alignment wrapText="1"/>
    </xf>
    <xf numFmtId="49" fontId="11" fillId="0" borderId="6" xfId="8" applyNumberFormat="1" applyFill="1" applyAlignment="1">
      <alignment horizontal="center"/>
    </xf>
    <xf numFmtId="49" fontId="13" fillId="0" borderId="4" xfId="0" applyNumberFormat="1" applyFont="1" applyFill="1" applyBorder="1" applyAlignment="1">
      <alignment horizontal="center" wrapText="1"/>
    </xf>
    <xf numFmtId="49" fontId="13" fillId="0" borderId="34" xfId="0" applyNumberFormat="1" applyFont="1" applyFill="1" applyBorder="1" applyAlignment="1">
      <alignment horizontal="center" wrapText="1"/>
    </xf>
    <xf numFmtId="49" fontId="13" fillId="0" borderId="4" xfId="0" applyNumberFormat="1" applyFont="1" applyBorder="1" applyAlignment="1">
      <alignment horizontal="center"/>
    </xf>
    <xf numFmtId="49" fontId="13" fillId="0" borderId="34" xfId="0" applyNumberFormat="1" applyFont="1" applyBorder="1" applyAlignment="1">
      <alignment horizontal="center"/>
    </xf>
    <xf numFmtId="0" fontId="0" fillId="0" borderId="3" xfId="0" applyBorder="1"/>
    <xf numFmtId="0" fontId="0" fillId="0" borderId="3" xfId="0" applyBorder="1" applyAlignment="1">
      <alignment wrapText="1"/>
    </xf>
    <xf numFmtId="0" fontId="25" fillId="0" borderId="3" xfId="13" applyBorder="1" applyAlignment="1">
      <alignment wrapText="1"/>
    </xf>
    <xf numFmtId="166" fontId="0" fillId="0" borderId="3" xfId="0" applyNumberFormat="1" applyBorder="1" applyAlignment="1"/>
    <xf numFmtId="166" fontId="0" fillId="0" borderId="3" xfId="11" quotePrefix="1" applyNumberFormat="1" applyFont="1" applyBorder="1"/>
    <xf numFmtId="166" fontId="0" fillId="0" borderId="3" xfId="11" applyNumberFormat="1" applyFont="1" applyBorder="1"/>
    <xf numFmtId="0" fontId="16" fillId="0" borderId="3" xfId="0" applyFont="1" applyBorder="1"/>
    <xf numFmtId="0" fontId="25" fillId="0" borderId="35" xfId="13" applyBorder="1" applyAlignment="1">
      <alignment horizontal="left" wrapText="1"/>
    </xf>
    <xf numFmtId="0" fontId="25" fillId="0" borderId="32" xfId="13" applyBorder="1" applyAlignment="1">
      <alignment horizontal="left" wrapText="1"/>
    </xf>
    <xf numFmtId="0" fontId="25" fillId="0" borderId="36" xfId="13" applyBorder="1" applyAlignment="1">
      <alignment horizontal="left" wrapText="1"/>
    </xf>
    <xf numFmtId="0" fontId="0" fillId="0" borderId="35" xfId="0" applyBorder="1" applyAlignment="1">
      <alignment wrapText="1"/>
    </xf>
    <xf numFmtId="0" fontId="0" fillId="0" borderId="36" xfId="0" applyBorder="1" applyAlignment="1">
      <alignment wrapText="1"/>
    </xf>
    <xf numFmtId="166" fontId="0" fillId="0" borderId="35" xfId="0" applyNumberFormat="1" applyBorder="1" applyAlignment="1"/>
    <xf numFmtId="166" fontId="0" fillId="0" borderId="36" xfId="0" applyNumberFormat="1" applyBorder="1" applyAlignment="1"/>
    <xf numFmtId="166" fontId="0" fillId="0" borderId="35" xfId="11" applyNumberFormat="1" applyFont="1" applyBorder="1"/>
    <xf numFmtId="166" fontId="0" fillId="0" borderId="36" xfId="11" applyNumberFormat="1" applyFont="1" applyBorder="1"/>
    <xf numFmtId="0" fontId="12" fillId="0" borderId="35" xfId="0" applyFont="1" applyBorder="1"/>
    <xf numFmtId="0" fontId="12" fillId="0" borderId="36" xfId="0" applyFont="1" applyBorder="1"/>
    <xf numFmtId="0" fontId="12" fillId="0" borderId="3" xfId="0" applyFont="1" applyBorder="1"/>
    <xf numFmtId="0" fontId="0" fillId="0" borderId="35" xfId="0" applyBorder="1"/>
    <xf numFmtId="0" fontId="0" fillId="0" borderId="36" xfId="0" applyBorder="1"/>
    <xf numFmtId="0" fontId="0" fillId="0" borderId="40" xfId="0" applyBorder="1" applyAlignment="1">
      <alignment wrapText="1"/>
    </xf>
    <xf numFmtId="0" fontId="0" fillId="0" borderId="42" xfId="0" applyBorder="1" applyAlignment="1">
      <alignment wrapText="1"/>
    </xf>
    <xf numFmtId="0" fontId="0" fillId="5" borderId="3" xfId="0" applyFill="1" applyBorder="1"/>
    <xf numFmtId="0" fontId="0" fillId="0" borderId="3" xfId="0" applyBorder="1" applyAlignment="1">
      <alignment horizontal="center" wrapText="1"/>
    </xf>
    <xf numFmtId="0" fontId="0" fillId="5" borderId="3" xfId="0" applyFill="1" applyBorder="1" applyAlignment="1">
      <alignment wrapText="1"/>
    </xf>
    <xf numFmtId="0" fontId="0" fillId="5" borderId="35" xfId="0" applyFill="1" applyBorder="1" applyAlignment="1">
      <alignment wrapText="1"/>
    </xf>
    <xf numFmtId="0" fontId="0" fillId="5" borderId="32" xfId="0" applyFill="1" applyBorder="1" applyAlignment="1">
      <alignment wrapText="1"/>
    </xf>
    <xf numFmtId="0" fontId="0" fillId="5" borderId="36" xfId="0" applyFill="1" applyBorder="1" applyAlignment="1">
      <alignment wrapText="1"/>
    </xf>
    <xf numFmtId="0" fontId="0" fillId="5" borderId="35" xfId="0" applyFont="1" applyFill="1" applyBorder="1"/>
    <xf numFmtId="0" fontId="0" fillId="5" borderId="32" xfId="0" applyFont="1" applyFill="1" applyBorder="1"/>
    <xf numFmtId="0" fontId="12" fillId="0" borderId="4" xfId="0" applyFont="1" applyBorder="1" applyAlignment="1">
      <alignment horizontal="left"/>
    </xf>
  </cellXfs>
  <cellStyles count="15">
    <cellStyle name="Calculation" xfId="4" builtinId="22"/>
    <cellStyle name="Comma" xfId="7" builtinId="3"/>
    <cellStyle name="Comma 2" xfId="10"/>
    <cellStyle name="Currency" xfId="11" builtinId="4"/>
    <cellStyle name="Currency [0]" xfId="9" builtinId="7"/>
    <cellStyle name="Heading 1" xfId="12" builtinId="16"/>
    <cellStyle name="Heading 2" xfId="8" builtinId="17"/>
    <cellStyle name="Heading 3" xfId="2" builtinId="18"/>
    <cellStyle name="Hyperlink" xfId="13" builtinId="8"/>
    <cellStyle name="Input" xfId="3" builtinId="20"/>
    <cellStyle name="Normal" xfId="0" builtinId="0"/>
    <cellStyle name="Normal 5" xfId="5"/>
    <cellStyle name="Normal 6" xfId="6"/>
    <cellStyle name="Percent" xfId="1" builtinId="5"/>
    <cellStyle name="Title" xfId="14" builtinId="15"/>
  </cellStyles>
  <dxfs count="132">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11</xdr:col>
      <xdr:colOff>17318</xdr:colOff>
      <xdr:row>69</xdr:row>
      <xdr:rowOff>59748</xdr:rowOff>
    </xdr:from>
    <xdr:to>
      <xdr:col>11</xdr:col>
      <xdr:colOff>4632614</xdr:colOff>
      <xdr:row>69</xdr:row>
      <xdr:rowOff>2219749</xdr:rowOff>
    </xdr:to>
    <xdr:pic>
      <xdr:nvPicPr>
        <xdr:cNvPr id="2" name="Picture 5" descr="image0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57954" y="27154043"/>
          <a:ext cx="4615296" cy="2160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657225</xdr:colOff>
      <xdr:row>8</xdr:row>
      <xdr:rowOff>133350</xdr:rowOff>
    </xdr:from>
    <xdr:to>
      <xdr:col>4</xdr:col>
      <xdr:colOff>4002087</xdr:colOff>
      <xdr:row>8</xdr:row>
      <xdr:rowOff>457200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0" y="2305050"/>
          <a:ext cx="3344862"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uybrecd\AppData\Local\Microsoft\Windows\Temporary%20Internet%20Files\Content.Outlook\HU8YK02A\20140915_Economische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e"/>
      <sheetName val="NACE BEL CODES"/>
      <sheetName val="Schroot"/>
      <sheetName val="FEBEM en andere"/>
      <sheetName val="BF nace 4677"/>
      <sheetName val="BF nace 38"/>
      <sheetName val="rest FEBEM lijst"/>
      <sheetName val="rest schroot uit BF"/>
      <sheetName val="SITA e.a."/>
      <sheetName val="ID-nummers totaal schroot"/>
      <sheetName val="ID-nummers FEBEM lijst"/>
      <sheetName val="gegevens schroot"/>
      <sheetName val="gegevens lijst FEBEM"/>
      <sheetName val="Verwerking schroot"/>
      <sheetName val="verwerking FEBEM"/>
      <sheetName val="Lijst Febem 2012"/>
      <sheetName val="Lijst Febem 2013"/>
      <sheetName val="Lijst Febem Grootte"/>
      <sheetName val="Lijst schroot 2012"/>
      <sheetName val="Lijst schroot 2013"/>
      <sheetName val="Lijst schroot grootte"/>
      <sheetName val="Weggelaten"/>
      <sheetName val="Samenvatting Kengetallen"/>
      <sheetName val="Grafieken"/>
      <sheetName val="Evolutie schrootprij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6">
          <cell r="H16">
            <v>1131.9369999999999</v>
          </cell>
          <cell r="S16">
            <v>1697.0217500000001</v>
          </cell>
        </row>
        <row r="17">
          <cell r="H17">
            <v>7660.3283214285721</v>
          </cell>
          <cell r="S17">
            <v>11396.193625</v>
          </cell>
        </row>
        <row r="18">
          <cell r="H18">
            <v>13501.023250000002</v>
          </cell>
          <cell r="S18">
            <v>35134.027999999998</v>
          </cell>
        </row>
        <row r="19">
          <cell r="H19">
            <v>10952.004536458333</v>
          </cell>
          <cell r="S19">
            <v>161008.38325000001</v>
          </cell>
        </row>
        <row r="37">
          <cell r="H37">
            <v>437.93950000000001</v>
          </cell>
          <cell r="S37">
            <v>222.67512500000001</v>
          </cell>
        </row>
        <row r="38">
          <cell r="H38">
            <v>1643.27925</v>
          </cell>
          <cell r="S38">
            <v>804.41600000000005</v>
          </cell>
        </row>
        <row r="39">
          <cell r="H39">
            <v>3933.01</v>
          </cell>
          <cell r="S39">
            <v>3243.2444999999998</v>
          </cell>
        </row>
        <row r="40">
          <cell r="H40">
            <v>3738.2360416666666</v>
          </cell>
          <cell r="S40">
            <v>5999.224937500001</v>
          </cell>
        </row>
        <row r="58">
          <cell r="H58">
            <v>55.331249999999997</v>
          </cell>
          <cell r="S58">
            <v>54.744250000000001</v>
          </cell>
        </row>
        <row r="59">
          <cell r="H59">
            <v>158.17721428571429</v>
          </cell>
          <cell r="S59">
            <v>206.64300000000003</v>
          </cell>
        </row>
        <row r="60">
          <cell r="H60">
            <v>1689.577</v>
          </cell>
          <cell r="S60">
            <v>1342.3705</v>
          </cell>
        </row>
        <row r="61">
          <cell r="H61">
            <v>185.32224479166669</v>
          </cell>
          <cell r="S61">
            <v>2379.0262499999999</v>
          </cell>
        </row>
        <row r="79">
          <cell r="H79">
            <v>157.99324999999999</v>
          </cell>
          <cell r="S79">
            <v>40.686999999999998</v>
          </cell>
        </row>
        <row r="80">
          <cell r="H80">
            <v>476.86121428571431</v>
          </cell>
          <cell r="S80">
            <v>149.63537500000001</v>
          </cell>
        </row>
        <row r="81">
          <cell r="H81">
            <v>1411.1489999999999</v>
          </cell>
          <cell r="S81">
            <v>550.07612500000005</v>
          </cell>
        </row>
        <row r="82">
          <cell r="H82">
            <v>2099.4648263888889</v>
          </cell>
          <cell r="S82">
            <v>2318.9983125000003</v>
          </cell>
        </row>
      </sheetData>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berekeningswizard.heffingen.be/" TargetMode="External"/><Relationship Id="rId1" Type="http://schemas.openxmlformats.org/officeDocument/2006/relationships/hyperlink" Target="http://www.heffingen.be/onderneming-instelling-vereniging/de-berekening-van-de-heffing-op-de-waterverontreiniging-voor-ondernemingen-instellingen-vereniginge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workbookViewId="0"/>
  </sheetViews>
  <sheetFormatPr defaultRowHeight="15" x14ac:dyDescent="0.25"/>
  <cols>
    <col min="1" max="1" width="21.140625" customWidth="1"/>
    <col min="2" max="2" width="47" bestFit="1" customWidth="1"/>
    <col min="3" max="4" width="10.85546875" bestFit="1" customWidth="1"/>
    <col min="5" max="5" width="9.85546875" bestFit="1" customWidth="1"/>
    <col min="6" max="6" width="10.85546875" bestFit="1" customWidth="1"/>
    <col min="7" max="7" width="9.85546875" bestFit="1" customWidth="1"/>
    <col min="8" max="10" width="10.85546875" bestFit="1" customWidth="1"/>
    <col min="11" max="11" width="9.85546875" bestFit="1" customWidth="1"/>
    <col min="12" max="13" width="10.85546875" bestFit="1" customWidth="1"/>
    <col min="14" max="14" width="12" bestFit="1" customWidth="1"/>
    <col min="15" max="19" width="10.85546875" bestFit="1" customWidth="1"/>
    <col min="20" max="20" width="12" bestFit="1" customWidth="1"/>
    <col min="21" max="21" width="10.85546875" bestFit="1" customWidth="1"/>
    <col min="22" max="22" width="12" bestFit="1" customWidth="1"/>
    <col min="23" max="27" width="10.85546875" bestFit="1" customWidth="1"/>
    <col min="28" max="28" width="12" bestFit="1" customWidth="1"/>
    <col min="29" max="29" width="10.85546875" bestFit="1" customWidth="1"/>
    <col min="30" max="32" width="12" bestFit="1" customWidth="1"/>
  </cols>
  <sheetData>
    <row r="1" spans="1:32" ht="21.75" thickBot="1" x14ac:dyDescent="0.4">
      <c r="A1" s="51" t="s">
        <v>88</v>
      </c>
    </row>
    <row r="2" spans="1:32" ht="60" customHeight="1" thickBot="1" x14ac:dyDescent="0.3">
      <c r="A2" s="43"/>
      <c r="B2" s="50" t="s">
        <v>56</v>
      </c>
      <c r="C2" s="375" t="s">
        <v>16</v>
      </c>
      <c r="D2" s="376"/>
      <c r="E2" s="365" t="s">
        <v>47</v>
      </c>
      <c r="F2" s="377"/>
      <c r="G2" s="365" t="s">
        <v>48</v>
      </c>
      <c r="H2" s="366"/>
      <c r="I2" s="373" t="s">
        <v>49</v>
      </c>
      <c r="J2" s="374"/>
      <c r="K2" s="373" t="s">
        <v>50</v>
      </c>
      <c r="L2" s="374"/>
      <c r="M2" s="365" t="s">
        <v>51</v>
      </c>
      <c r="N2" s="366"/>
      <c r="O2" s="373" t="s">
        <v>77</v>
      </c>
      <c r="P2" s="374"/>
      <c r="Q2" s="373" t="s">
        <v>78</v>
      </c>
      <c r="R2" s="374"/>
      <c r="S2" s="373" t="s">
        <v>59</v>
      </c>
      <c r="T2" s="374"/>
      <c r="U2" s="373" t="s">
        <v>60</v>
      </c>
      <c r="V2" s="374"/>
      <c r="W2" s="373" t="s">
        <v>79</v>
      </c>
      <c r="X2" s="374"/>
      <c r="Y2" s="373" t="s">
        <v>80</v>
      </c>
      <c r="Z2" s="374"/>
      <c r="AA2" s="365" t="s">
        <v>81</v>
      </c>
      <c r="AB2" s="366"/>
      <c r="AC2" s="365" t="s">
        <v>82</v>
      </c>
      <c r="AD2" s="366"/>
      <c r="AE2" s="365" t="s">
        <v>52</v>
      </c>
      <c r="AF2" s="366"/>
    </row>
    <row r="3" spans="1:32" ht="15.75" thickBot="1" x14ac:dyDescent="0.3">
      <c r="A3" s="44" t="s">
        <v>84</v>
      </c>
      <c r="B3" s="45" t="s">
        <v>85</v>
      </c>
      <c r="C3" s="53" t="s">
        <v>14</v>
      </c>
      <c r="D3" s="54" t="s">
        <v>13</v>
      </c>
      <c r="E3" s="53" t="s">
        <v>14</v>
      </c>
      <c r="F3" s="55" t="s">
        <v>13</v>
      </c>
      <c r="G3" s="56" t="s">
        <v>14</v>
      </c>
      <c r="H3" s="57" t="s">
        <v>13</v>
      </c>
      <c r="I3" s="56" t="s">
        <v>14</v>
      </c>
      <c r="J3" s="58" t="s">
        <v>13</v>
      </c>
      <c r="K3" s="56" t="s">
        <v>14</v>
      </c>
      <c r="L3" s="57" t="s">
        <v>13</v>
      </c>
      <c r="M3" s="56" t="s">
        <v>14</v>
      </c>
      <c r="N3" s="57" t="s">
        <v>13</v>
      </c>
      <c r="O3" s="56" t="s">
        <v>14</v>
      </c>
      <c r="P3" s="57" t="s">
        <v>13</v>
      </c>
      <c r="Q3" s="59" t="s">
        <v>14</v>
      </c>
      <c r="R3" s="60" t="s">
        <v>13</v>
      </c>
      <c r="S3" s="56" t="s">
        <v>14</v>
      </c>
      <c r="T3" s="57" t="s">
        <v>13</v>
      </c>
      <c r="U3" s="59" t="s">
        <v>14</v>
      </c>
      <c r="V3" s="60" t="s">
        <v>13</v>
      </c>
      <c r="W3" s="56" t="s">
        <v>14</v>
      </c>
      <c r="X3" s="57" t="s">
        <v>13</v>
      </c>
      <c r="Y3" s="59" t="s">
        <v>14</v>
      </c>
      <c r="Z3" s="60" t="s">
        <v>13</v>
      </c>
      <c r="AA3" s="56" t="s">
        <v>14</v>
      </c>
      <c r="AB3" s="57" t="s">
        <v>13</v>
      </c>
      <c r="AC3" s="59" t="s">
        <v>14</v>
      </c>
      <c r="AD3" s="60" t="s">
        <v>13</v>
      </c>
      <c r="AE3" s="56" t="s">
        <v>14</v>
      </c>
      <c r="AF3" s="57" t="s">
        <v>13</v>
      </c>
    </row>
    <row r="4" spans="1:32" ht="19.5" thickBot="1" x14ac:dyDescent="0.35">
      <c r="A4" s="370" t="s">
        <v>86</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2"/>
    </row>
    <row r="5" spans="1:32" x14ac:dyDescent="0.25">
      <c r="A5" s="30" t="s">
        <v>15</v>
      </c>
      <c r="B5" s="46" t="s">
        <v>3</v>
      </c>
      <c r="C5" s="47">
        <v>5.5529397588655882E-3</v>
      </c>
      <c r="D5" s="48">
        <v>1.1105879517731176E-2</v>
      </c>
      <c r="E5" s="47">
        <v>1.9554492997884351E-3</v>
      </c>
      <c r="F5" s="49">
        <v>5.9837567816046263E-3</v>
      </c>
      <c r="G5" s="47">
        <v>1.3092237656798771E-3</v>
      </c>
      <c r="H5" s="48">
        <v>4.0450801792789523E-3</v>
      </c>
      <c r="I5" s="47">
        <v>3.5063905816489754E-3</v>
      </c>
      <c r="J5" s="48">
        <v>1.5677139793233003E-2</v>
      </c>
      <c r="K5" s="47">
        <v>2.3431846202535698E-3</v>
      </c>
      <c r="L5" s="48">
        <v>1.0507335520364538E-2</v>
      </c>
      <c r="M5" s="47">
        <v>1.1776787416241583E-2</v>
      </c>
      <c r="N5" s="48">
        <v>3.6989682398846035E-2</v>
      </c>
      <c r="O5" s="47">
        <v>7.5083890586540242E-3</v>
      </c>
      <c r="P5" s="48">
        <v>1.7089636299335801E-2</v>
      </c>
      <c r="Q5" s="47">
        <v>1.4138371374367209E-2</v>
      </c>
      <c r="R5" s="48">
        <v>3.8947707639112157E-2</v>
      </c>
      <c r="S5" s="47">
        <v>1.3732236716030018E-2</v>
      </c>
      <c r="T5" s="48">
        <v>4.2973439180450664E-2</v>
      </c>
      <c r="U5" s="47">
        <v>2.0362219031743206E-2</v>
      </c>
      <c r="V5" s="48">
        <v>6.4874592222500929E-2</v>
      </c>
      <c r="W5" s="47">
        <v>3.5877858325225917E-3</v>
      </c>
      <c r="X5" s="48">
        <v>1.7089636299335801E-2</v>
      </c>
      <c r="Y5" s="47">
        <v>1.0234540845698538E-2</v>
      </c>
      <c r="Z5" s="48">
        <v>3.9158516316013664E-2</v>
      </c>
      <c r="AA5" s="47">
        <v>1.9285176474895607E-2</v>
      </c>
      <c r="AB5" s="48">
        <v>5.4079318698181833E-2</v>
      </c>
      <c r="AC5" s="47">
        <v>2.5915158790608794E-2</v>
      </c>
      <c r="AD5" s="48">
        <v>7.5980471740232106E-2</v>
      </c>
      <c r="AE5" s="47">
        <v>7.7547064093027002E-2</v>
      </c>
      <c r="AF5" s="48">
        <v>0.11632059613954049</v>
      </c>
    </row>
    <row r="6" spans="1:32" x14ac:dyDescent="0.25">
      <c r="A6" s="19"/>
      <c r="B6" s="3" t="s">
        <v>2</v>
      </c>
      <c r="C6" s="21">
        <v>1.4080848779776042E-2</v>
      </c>
      <c r="D6" s="22">
        <v>2.8161697559552085E-2</v>
      </c>
      <c r="E6" s="21">
        <v>4.958524148020815E-3</v>
      </c>
      <c r="F6" s="24">
        <v>1.5173291632097028E-2</v>
      </c>
      <c r="G6" s="21">
        <v>3.3198598695393339E-3</v>
      </c>
      <c r="H6" s="22">
        <v>1.0257298796652584E-2</v>
      </c>
      <c r="I6" s="21">
        <v>8.8913184163763731E-3</v>
      </c>
      <c r="J6" s="22">
        <v>3.9753255809319266E-2</v>
      </c>
      <c r="K6" s="21">
        <v>5.9417227151097041E-3</v>
      </c>
      <c r="L6" s="22">
        <v>2.664394158146741E-2</v>
      </c>
      <c r="M6" s="21">
        <v>2.9862950062606846E-2</v>
      </c>
      <c r="N6" s="22">
        <v>9.3796465815883148E-2</v>
      </c>
      <c r="O6" s="21">
        <v>1.9039372927796859E-2</v>
      </c>
      <c r="P6" s="22">
        <v>4.3334989191649111E-2</v>
      </c>
      <c r="Q6" s="21">
        <v>3.5851328838375371E-2</v>
      </c>
      <c r="R6" s="22">
        <v>9.8761521896521112E-2</v>
      </c>
      <c r="S6" s="21">
        <v>3.4821474210627659E-2</v>
      </c>
      <c r="T6" s="22">
        <v>0.10896975744798017</v>
      </c>
      <c r="U6" s="21">
        <v>5.1633430121206178E-2</v>
      </c>
      <c r="V6" s="22">
        <v>0.16450553443808427</v>
      </c>
      <c r="W6" s="21">
        <v>9.0977161568008905E-3</v>
      </c>
      <c r="X6" s="22">
        <v>4.3334989191649111E-2</v>
      </c>
      <c r="Y6" s="21">
        <v>2.5952203379955775E-2</v>
      </c>
      <c r="Z6" s="22">
        <v>9.929607930751691E-2</v>
      </c>
      <c r="AA6" s="21">
        <v>4.8902322990403695E-2</v>
      </c>
      <c r="AB6" s="22">
        <v>0.13713145500753224</v>
      </c>
      <c r="AC6" s="21">
        <v>6.571427890098222E-2</v>
      </c>
      <c r="AD6" s="22">
        <v>0.19266723199763636</v>
      </c>
      <c r="AE6" s="21">
        <v>0.19663971341777786</v>
      </c>
      <c r="AF6" s="22">
        <v>0.29495957012666674</v>
      </c>
    </row>
    <row r="7" spans="1:32" x14ac:dyDescent="0.25">
      <c r="A7" s="19"/>
      <c r="B7" s="2" t="s">
        <v>1</v>
      </c>
      <c r="C7" s="21">
        <v>0.12063541580971929</v>
      </c>
      <c r="D7" s="22">
        <v>0.24127083161943857</v>
      </c>
      <c r="E7" s="21">
        <v>4.2481361156165978E-2</v>
      </c>
      <c r="F7" s="24">
        <v>0.12999474490977897</v>
      </c>
      <c r="G7" s="21">
        <v>2.8442367506076423E-2</v>
      </c>
      <c r="H7" s="22">
        <v>8.7877763959510288E-2</v>
      </c>
      <c r="I7" s="21">
        <v>7.6174945916380937E-2</v>
      </c>
      <c r="J7" s="22">
        <v>0.34057964966112242</v>
      </c>
      <c r="K7" s="21">
        <v>5.0904757346219708E-2</v>
      </c>
      <c r="L7" s="22">
        <v>0.22826770046040595</v>
      </c>
      <c r="M7" s="21">
        <v>0.25584603985533022</v>
      </c>
      <c r="N7" s="22">
        <v>0.80358619229210648</v>
      </c>
      <c r="O7" s="21">
        <v>0.16311677696588528</v>
      </c>
      <c r="P7" s="22">
        <v>0.37126557652921749</v>
      </c>
      <c r="Q7" s="21">
        <v>0.30715051552575379</v>
      </c>
      <c r="R7" s="22">
        <v>0.84612351473438774</v>
      </c>
      <c r="S7" s="21">
        <v>0.29832740101149618</v>
      </c>
      <c r="T7" s="22">
        <v>0.9335809372018854</v>
      </c>
      <c r="U7" s="21">
        <v>0.4423611395713648</v>
      </c>
      <c r="V7" s="22">
        <v>1.4093748083170616</v>
      </c>
      <c r="W7" s="21">
        <v>7.7943225487287188E-2</v>
      </c>
      <c r="X7" s="22">
        <v>0.37126557652921749</v>
      </c>
      <c r="Y7" s="21">
        <v>0.22234134425305305</v>
      </c>
      <c r="Z7" s="22">
        <v>0.85070324970336664</v>
      </c>
      <c r="AA7" s="21">
        <v>0.41896281682121544</v>
      </c>
      <c r="AB7" s="22">
        <v>1.1748517688213238</v>
      </c>
      <c r="AC7" s="21">
        <v>0.56299655538108406</v>
      </c>
      <c r="AD7" s="22">
        <v>1.6506456399365002</v>
      </c>
      <c r="AE7" s="21">
        <v>1.6846792380107476</v>
      </c>
      <c r="AF7" s="22">
        <v>2.5270188570161212</v>
      </c>
    </row>
    <row r="8" spans="1:32" ht="15.75" thickBot="1" x14ac:dyDescent="0.3">
      <c r="A8" s="33"/>
      <c r="B8" s="34" t="s">
        <v>0</v>
      </c>
      <c r="C8" s="35">
        <v>0.31646921624816249</v>
      </c>
      <c r="D8" s="36">
        <v>0.63293843249632498</v>
      </c>
      <c r="E8" s="35">
        <v>0.11392891784933851</v>
      </c>
      <c r="F8" s="37">
        <v>0.34178675354801552</v>
      </c>
      <c r="G8" s="35">
        <v>7.5952611899559E-2</v>
      </c>
      <c r="H8" s="36">
        <v>0.22785783569867701</v>
      </c>
      <c r="I8" s="35">
        <v>0.2050720521288093</v>
      </c>
      <c r="J8" s="36">
        <v>0.91143134279470805</v>
      </c>
      <c r="K8" s="35">
        <v>0.13671470141920619</v>
      </c>
      <c r="L8" s="36">
        <v>0.607620895196472</v>
      </c>
      <c r="M8" s="35">
        <v>0.63293843249632498</v>
      </c>
      <c r="N8" s="36">
        <v>1.5823460812408126</v>
      </c>
      <c r="O8" s="35">
        <v>0.430398134097501</v>
      </c>
      <c r="P8" s="36">
        <v>0.97472518604434055</v>
      </c>
      <c r="Q8" s="35">
        <v>0.81016119359529604</v>
      </c>
      <c r="R8" s="36">
        <v>0.97725693977432582</v>
      </c>
      <c r="S8" s="35">
        <v>0.74686735034566354</v>
      </c>
      <c r="T8" s="36">
        <v>1.924132834788828</v>
      </c>
      <c r="U8" s="35">
        <v>1.1266304098434585</v>
      </c>
      <c r="V8" s="36">
        <v>1.9291963422487985</v>
      </c>
      <c r="W8" s="35">
        <v>0.20886968272378725</v>
      </c>
      <c r="X8" s="36">
        <v>0.97472518604434055</v>
      </c>
      <c r="Y8" s="35">
        <v>0.58863274222158224</v>
      </c>
      <c r="Z8" s="36">
        <v>0.97978869350431108</v>
      </c>
      <c r="AA8" s="35">
        <v>1.0633365665938259</v>
      </c>
      <c r="AB8" s="36">
        <v>2.5570712672851532</v>
      </c>
      <c r="AC8" s="35">
        <v>1.4430996260916209</v>
      </c>
      <c r="AD8" s="36">
        <v>2.5621347747451235</v>
      </c>
      <c r="AE8" s="35">
        <v>4.5571567139735398</v>
      </c>
      <c r="AF8" s="36">
        <v>6.8357350709603102</v>
      </c>
    </row>
    <row r="9" spans="1:32" x14ac:dyDescent="0.25">
      <c r="A9" s="30" t="s">
        <v>12</v>
      </c>
      <c r="B9" s="46" t="s">
        <v>3</v>
      </c>
      <c r="C9" s="47">
        <v>8.3705927671708482E-4</v>
      </c>
      <c r="D9" s="48">
        <v>1.6741185534341696E-3</v>
      </c>
      <c r="E9" s="47">
        <v>4.8158192903709153E-4</v>
      </c>
      <c r="F9" s="49">
        <v>1.4736608789016974E-3</v>
      </c>
      <c r="G9" s="47">
        <v>3.2243152849093827E-4</v>
      </c>
      <c r="H9" s="48">
        <v>9.9620967726323797E-4</v>
      </c>
      <c r="I9" s="47">
        <v>8.6354289034785915E-4</v>
      </c>
      <c r="J9" s="48">
        <v>3.8609168870939962E-3</v>
      </c>
      <c r="K9" s="47">
        <v>5.7707216936478346E-4</v>
      </c>
      <c r="L9" s="48">
        <v>2.5877136827247701E-3</v>
      </c>
      <c r="M9" s="47">
        <v>1.839347649379444E-3</v>
      </c>
      <c r="N9" s="48">
        <v>6.4571964528329466E-3</v>
      </c>
      <c r="O9" s="47">
        <v>1.3186412057541762E-3</v>
      </c>
      <c r="P9" s="48">
        <v>3.1477794323358666E-3</v>
      </c>
      <c r="Q9" s="47">
        <v>2.3148508830174142E-3</v>
      </c>
      <c r="R9" s="48">
        <v>6.6420283955774886E-3</v>
      </c>
      <c r="S9" s="47">
        <v>2.3209295784165354E-3</v>
      </c>
      <c r="T9" s="48">
        <v>7.9308573317346445E-3</v>
      </c>
      <c r="U9" s="47">
        <v>3.3171392556797727E-3</v>
      </c>
      <c r="V9" s="48">
        <v>1.1431472310998112E-2</v>
      </c>
      <c r="W9" s="47">
        <v>7.2443825725495323E-4</v>
      </c>
      <c r="X9" s="48">
        <v>3.1477794323358666E-3</v>
      </c>
      <c r="Y9" s="47">
        <v>1.7247786619168227E-3</v>
      </c>
      <c r="Z9" s="48">
        <v>6.6897016855856544E-3</v>
      </c>
      <c r="AA9" s="47">
        <v>3.1579888551336198E-3</v>
      </c>
      <c r="AB9" s="48">
        <v>9.6049758851688132E-3</v>
      </c>
      <c r="AC9" s="47">
        <v>4.1541985323968579E-3</v>
      </c>
      <c r="AD9" s="48">
        <v>1.3105590864432283E-2</v>
      </c>
      <c r="AE9" s="47">
        <v>1.9098048065538387E-2</v>
      </c>
      <c r="AF9" s="48">
        <v>2.864707209830758E-2</v>
      </c>
    </row>
    <row r="10" spans="1:32" x14ac:dyDescent="0.25">
      <c r="A10" s="19"/>
      <c r="B10" s="3" t="s">
        <v>2</v>
      </c>
      <c r="C10" s="21">
        <v>3.8281589404951435E-3</v>
      </c>
      <c r="D10" s="22">
        <v>7.656317880990287E-3</v>
      </c>
      <c r="E10" s="21">
        <v>2.2024392041321865E-3</v>
      </c>
      <c r="F10" s="24">
        <v>6.7395562366274172E-3</v>
      </c>
      <c r="G10" s="21">
        <v>1.4745898800991174E-3</v>
      </c>
      <c r="H10" s="22">
        <v>4.5560082645282121E-3</v>
      </c>
      <c r="I10" s="21">
        <v>3.9492775818115505E-3</v>
      </c>
      <c r="J10" s="22">
        <v>1.7657296097123451E-2</v>
      </c>
      <c r="K10" s="21">
        <v>2.6391487985520275E-3</v>
      </c>
      <c r="L10" s="22">
        <v>1.1834501504858898E-2</v>
      </c>
      <c r="M10" s="21">
        <v>8.4119671623094829E-3</v>
      </c>
      <c r="N10" s="22">
        <v>2.9530972320614676E-2</v>
      </c>
      <c r="O10" s="21">
        <v>6.0305981446273291E-3</v>
      </c>
      <c r="P10" s="22">
        <v>1.4395874117617702E-2</v>
      </c>
      <c r="Q10" s="21">
        <v>1.0586606409155539E-2</v>
      </c>
      <c r="R10" s="22">
        <v>3.037627213842645E-2</v>
      </c>
      <c r="S10" s="21">
        <v>1.061440636644167E-2</v>
      </c>
      <c r="T10" s="22">
        <v>3.6270528557242096E-2</v>
      </c>
      <c r="U10" s="21">
        <v>1.5170414630969879E-2</v>
      </c>
      <c r="V10" s="22">
        <v>5.2280040551012159E-2</v>
      </c>
      <c r="W10" s="21">
        <v>3.3131044222147691E-3</v>
      </c>
      <c r="X10" s="22">
        <v>1.4395874117617702E-2</v>
      </c>
      <c r="Y10" s="21">
        <v>7.8880039187759592E-3</v>
      </c>
      <c r="Z10" s="22">
        <v>3.0594298431717574E-2</v>
      </c>
      <c r="AA10" s="21">
        <v>1.4442565306936812E-2</v>
      </c>
      <c r="AB10" s="22">
        <v>4.3926846438232379E-2</v>
      </c>
      <c r="AC10" s="21">
        <v>1.8998573571465026E-2</v>
      </c>
      <c r="AD10" s="22">
        <v>5.993635843200245E-2</v>
      </c>
      <c r="AE10" s="21">
        <v>8.734191888396825E-2</v>
      </c>
      <c r="AF10" s="22">
        <v>0.13101287832595238</v>
      </c>
    </row>
    <row r="11" spans="1:32" x14ac:dyDescent="0.25">
      <c r="A11" s="19"/>
      <c r="B11" s="2" t="s">
        <v>1</v>
      </c>
      <c r="C11" s="21">
        <v>4.3048672529864336E-2</v>
      </c>
      <c r="D11" s="22">
        <v>8.6097345059728672E-2</v>
      </c>
      <c r="E11" s="21">
        <v>2.4767018699949354E-2</v>
      </c>
      <c r="F11" s="24">
        <v>7.5788114845005E-2</v>
      </c>
      <c r="G11" s="21">
        <v>1.6582158121164182E-2</v>
      </c>
      <c r="H11" s="22">
        <v>5.1233533108649504E-2</v>
      </c>
      <c r="I11" s="21">
        <v>4.4410684089033751E-2</v>
      </c>
      <c r="J11" s="22">
        <v>0.19856102352678254</v>
      </c>
      <c r="K11" s="21">
        <v>2.9677935047220452E-2</v>
      </c>
      <c r="L11" s="22">
        <v>0.13308213889650117</v>
      </c>
      <c r="M11" s="21">
        <v>9.4594823603482647E-2</v>
      </c>
      <c r="N11" s="22">
        <v>0.3320836926259389</v>
      </c>
      <c r="O11" s="21">
        <v>6.7815691229813679E-2</v>
      </c>
      <c r="P11" s="22">
        <v>0.16188545990473366</v>
      </c>
      <c r="Q11" s="21">
        <v>0.11904922433846318</v>
      </c>
      <c r="R11" s="22">
        <v>0.3415893154624417</v>
      </c>
      <c r="S11" s="21">
        <v>0.119361842303432</v>
      </c>
      <c r="T11" s="22">
        <v>0.40787180747094387</v>
      </c>
      <c r="U11" s="21">
        <v>0.17059537541208147</v>
      </c>
      <c r="V11" s="22">
        <v>0.58790305745180327</v>
      </c>
      <c r="W11" s="21">
        <v>3.7256746531720952E-2</v>
      </c>
      <c r="X11" s="22">
        <v>0.16188545990473366</v>
      </c>
      <c r="Y11" s="21">
        <v>8.8702716603964296E-2</v>
      </c>
      <c r="Z11" s="22">
        <v>0.34404107952153162</v>
      </c>
      <c r="AA11" s="21">
        <v>0.16241051483329633</v>
      </c>
      <c r="AB11" s="22">
        <v>0.49396915253067258</v>
      </c>
      <c r="AC11" s="21">
        <v>0.21364404794194583</v>
      </c>
      <c r="AD11" s="22">
        <v>0.67400040251153204</v>
      </c>
      <c r="AE11" s="21">
        <v>0.98218326945422019</v>
      </c>
      <c r="AF11" s="22">
        <v>1.4732749041813302</v>
      </c>
    </row>
    <row r="12" spans="1:32" ht="15.75" thickBot="1" x14ac:dyDescent="0.3">
      <c r="A12" s="33"/>
      <c r="B12" s="34" t="s">
        <v>0</v>
      </c>
      <c r="C12" s="35">
        <v>0.10485231027835741</v>
      </c>
      <c r="D12" s="36">
        <v>0.20970462055671482</v>
      </c>
      <c r="E12" s="35">
        <v>6.2911386167014444E-2</v>
      </c>
      <c r="F12" s="37">
        <v>0.18873415850104333</v>
      </c>
      <c r="G12" s="35">
        <v>4.1940924111342967E-2</v>
      </c>
      <c r="H12" s="36">
        <v>0.12582277233402889</v>
      </c>
      <c r="I12" s="35">
        <v>0.113240495100626</v>
      </c>
      <c r="J12" s="36">
        <v>0.50329108933611555</v>
      </c>
      <c r="K12" s="35">
        <v>7.5493663400417341E-2</v>
      </c>
      <c r="L12" s="36">
        <v>0.33552739289074374</v>
      </c>
      <c r="M12" s="35">
        <v>0.20970462055671482</v>
      </c>
      <c r="N12" s="36">
        <v>0.5242615513917871</v>
      </c>
      <c r="O12" s="35">
        <v>0.16776369644537187</v>
      </c>
      <c r="P12" s="36">
        <v>0.39843877905775815</v>
      </c>
      <c r="Q12" s="35">
        <v>0.29358646877940076</v>
      </c>
      <c r="R12" s="36">
        <v>0.39927759753998504</v>
      </c>
      <c r="S12" s="35">
        <v>0.27261600672372927</v>
      </c>
      <c r="T12" s="36">
        <v>0.71299570989283045</v>
      </c>
      <c r="U12" s="35">
        <v>0.39843877905775815</v>
      </c>
      <c r="V12" s="36">
        <v>0.71467334685728412</v>
      </c>
      <c r="W12" s="35">
        <v>9.4367079250521665E-2</v>
      </c>
      <c r="X12" s="36">
        <v>0.39843877905775815</v>
      </c>
      <c r="Y12" s="35">
        <v>0.22018985158455057</v>
      </c>
      <c r="Z12" s="36">
        <v>0.40011641602221187</v>
      </c>
      <c r="AA12" s="35">
        <v>0.37746831700208666</v>
      </c>
      <c r="AB12" s="36">
        <v>0.92270033044954525</v>
      </c>
      <c r="AC12" s="35">
        <v>0.50329108933611555</v>
      </c>
      <c r="AD12" s="36">
        <v>0.92437796741399891</v>
      </c>
      <c r="AE12" s="35">
        <v>2.516455446680578</v>
      </c>
      <c r="AF12" s="36">
        <v>3.7746831700208667</v>
      </c>
    </row>
    <row r="13" spans="1:32" x14ac:dyDescent="0.25">
      <c r="A13" s="30" t="s">
        <v>23</v>
      </c>
      <c r="B13" s="46" t="s">
        <v>3</v>
      </c>
      <c r="C13" s="47">
        <v>5.2181255563330821E-4</v>
      </c>
      <c r="D13" s="48">
        <v>1.0436251112666164E-3</v>
      </c>
      <c r="E13" s="47">
        <v>8.1973246511319871E-4</v>
      </c>
      <c r="F13" s="49">
        <v>2.5084156862329662E-3</v>
      </c>
      <c r="G13" s="47">
        <v>5.4883203821324536E-4</v>
      </c>
      <c r="H13" s="48">
        <v>1.6957144055331061E-3</v>
      </c>
      <c r="I13" s="47">
        <v>1.4698934896730867E-3</v>
      </c>
      <c r="J13" s="48">
        <v>6.5719220897322668E-3</v>
      </c>
      <c r="K13" s="47">
        <v>9.8227272125317065E-4</v>
      </c>
      <c r="L13" s="48">
        <v>4.40471867453264E-3</v>
      </c>
      <c r="M13" s="47">
        <v>1.3248724878001598E-3</v>
      </c>
      <c r="N13" s="48">
        <v>6.4762142055027616E-3</v>
      </c>
      <c r="O13" s="47">
        <v>1.3415450207465069E-3</v>
      </c>
      <c r="P13" s="48">
        <v>3.5520407974995827E-3</v>
      </c>
      <c r="Q13" s="47">
        <v>1.9536577186797998E-3</v>
      </c>
      <c r="R13" s="48">
        <v>6.2846312536186189E-3</v>
      </c>
      <c r="S13" s="47">
        <v>2.1446049529133581E-3</v>
      </c>
      <c r="T13" s="48">
        <v>8.9846298917357278E-3</v>
      </c>
      <c r="U13" s="47">
        <v>2.756717650846651E-3</v>
      </c>
      <c r="V13" s="48">
        <v>1.1720832353546765E-2</v>
      </c>
      <c r="W13" s="47">
        <v>9.6221386297651388E-4</v>
      </c>
      <c r="X13" s="48">
        <v>3.5520407974995827E-3</v>
      </c>
      <c r="Y13" s="47">
        <v>1.5813577453231452E-3</v>
      </c>
      <c r="Z13" s="48">
        <v>6.3585551034440043E-3</v>
      </c>
      <c r="AA13" s="47">
        <v>2.6664175085466665E-3</v>
      </c>
      <c r="AB13" s="48">
        <v>1.0028255003002343E-2</v>
      </c>
      <c r="AC13" s="47">
        <v>3.2785302064799594E-3</v>
      </c>
      <c r="AD13" s="48">
        <v>1.276445746481338E-2</v>
      </c>
      <c r="AE13" s="47">
        <v>3.2508051227994404E-2</v>
      </c>
      <c r="AF13" s="48">
        <v>4.876207684199161E-2</v>
      </c>
    </row>
    <row r="14" spans="1:32" x14ac:dyDescent="0.25">
      <c r="A14" s="19"/>
      <c r="B14" s="3" t="s">
        <v>2</v>
      </c>
      <c r="C14" s="21">
        <v>1.75733230903361E-3</v>
      </c>
      <c r="D14" s="22">
        <v>3.51466461806722E-3</v>
      </c>
      <c r="E14" s="21">
        <v>2.7606509850243979E-3</v>
      </c>
      <c r="F14" s="24">
        <v>8.4477076726409989E-3</v>
      </c>
      <c r="G14" s="21">
        <v>1.8483270718052086E-3</v>
      </c>
      <c r="H14" s="22">
        <v>5.7107359329834307E-3</v>
      </c>
      <c r="I14" s="21">
        <v>4.9502283767504521E-3</v>
      </c>
      <c r="J14" s="22">
        <v>2.2132566370928843E-2</v>
      </c>
      <c r="K14" s="21">
        <v>3.3080453329559114E-3</v>
      </c>
      <c r="L14" s="22">
        <v>1.4833975065175328E-2</v>
      </c>
      <c r="M14" s="21">
        <v>4.4618344327403969E-3</v>
      </c>
      <c r="N14" s="22">
        <v>2.1810246496924219E-2</v>
      </c>
      <c r="O14" s="21">
        <v>4.5179832940580077E-3</v>
      </c>
      <c r="P14" s="22">
        <v>1.196237229070822E-2</v>
      </c>
      <c r="Q14" s="21">
        <v>6.579423574164682E-3</v>
      </c>
      <c r="R14" s="22">
        <v>2.1165043717551801E-2</v>
      </c>
      <c r="S14" s="21">
        <v>7.2224854177647931E-3</v>
      </c>
      <c r="T14" s="22">
        <v>3.025795416956522E-2</v>
      </c>
      <c r="U14" s="21">
        <v>9.2839256978714674E-3</v>
      </c>
      <c r="V14" s="22">
        <v>3.947278991525173E-2</v>
      </c>
      <c r="W14" s="21">
        <v>3.2404921870008217E-3</v>
      </c>
      <c r="X14" s="22">
        <v>1.196237229070822E-2</v>
      </c>
      <c r="Y14" s="21">
        <v>5.3256117124743244E-3</v>
      </c>
      <c r="Z14" s="22">
        <v>2.141400049006302E-2</v>
      </c>
      <c r="AA14" s="21">
        <v>8.9798177267984038E-3</v>
      </c>
      <c r="AB14" s="22">
        <v>3.3772618787632436E-2</v>
      </c>
      <c r="AC14" s="21">
        <v>1.1041258006905077E-2</v>
      </c>
      <c r="AD14" s="22">
        <v>4.2987454533318946E-2</v>
      </c>
      <c r="AE14" s="21">
        <v>0.10947886958630275</v>
      </c>
      <c r="AF14" s="22">
        <v>0.16421830437945412</v>
      </c>
    </row>
    <row r="15" spans="1:32" x14ac:dyDescent="0.25">
      <c r="A15" s="19"/>
      <c r="B15" s="2" t="s">
        <v>1</v>
      </c>
      <c r="C15" s="21">
        <v>4.4279561344192711E-3</v>
      </c>
      <c r="D15" s="22">
        <v>8.8559122688385422E-3</v>
      </c>
      <c r="E15" s="21">
        <v>6.9560215795791153E-3</v>
      </c>
      <c r="F15" s="24">
        <v>2.1285717458539053E-2</v>
      </c>
      <c r="G15" s="21">
        <v>4.6572359444718731E-3</v>
      </c>
      <c r="H15" s="22">
        <v>1.4389360553217325E-2</v>
      </c>
      <c r="I15" s="21">
        <v>1.2473107103836499E-2</v>
      </c>
      <c r="J15" s="22">
        <v>5.5767501985147697E-2</v>
      </c>
      <c r="K15" s="21">
        <v>8.3352929606434617E-3</v>
      </c>
      <c r="L15" s="22">
        <v>3.7377216904289759E-2</v>
      </c>
      <c r="M15" s="21">
        <v>1.1242499239134007E-2</v>
      </c>
      <c r="N15" s="22">
        <v>5.4955351513658969E-2</v>
      </c>
      <c r="O15" s="21">
        <v>1.1383977713998386E-2</v>
      </c>
      <c r="P15" s="22">
        <v>3.0141629727377595E-2</v>
      </c>
      <c r="Q15" s="21">
        <v>1.6578195726786742E-2</v>
      </c>
      <c r="R15" s="22">
        <v>5.3329631898660523E-2</v>
      </c>
      <c r="S15" s="21">
        <v>1.8198520818713121E-2</v>
      </c>
      <c r="T15" s="22">
        <v>7.6241068972198026E-2</v>
      </c>
      <c r="U15" s="21">
        <v>2.3392738831501475E-2</v>
      </c>
      <c r="V15" s="22">
        <v>9.9459721618615729E-2</v>
      </c>
      <c r="W15" s="21">
        <v>8.1650790713901234E-3</v>
      </c>
      <c r="X15" s="22">
        <v>3.0141629727377595E-2</v>
      </c>
      <c r="Y15" s="21">
        <v>1.3418961758435863E-2</v>
      </c>
      <c r="Z15" s="22">
        <v>5.3956929116369151E-2</v>
      </c>
      <c r="AA15" s="21">
        <v>2.2626476953132392E-2</v>
      </c>
      <c r="AB15" s="22">
        <v>8.5096981241036568E-2</v>
      </c>
      <c r="AC15" s="21">
        <v>2.7820694965920746E-2</v>
      </c>
      <c r="AD15" s="22">
        <v>0.10831563388745426</v>
      </c>
      <c r="AE15" s="21">
        <v>0.27585427621286918</v>
      </c>
      <c r="AF15" s="22">
        <v>0.41378141431930376</v>
      </c>
    </row>
    <row r="16" spans="1:32" ht="15.75" thickBot="1" x14ac:dyDescent="0.3">
      <c r="A16" s="33"/>
      <c r="B16" s="34" t="s">
        <v>0</v>
      </c>
      <c r="C16" s="35">
        <v>3.5432119499783511E-2</v>
      </c>
      <c r="D16" s="36">
        <v>7.0864238999567022E-2</v>
      </c>
      <c r="E16" s="35">
        <v>6.3777815099610322E-2</v>
      </c>
      <c r="F16" s="37">
        <v>0.19133344529883095</v>
      </c>
      <c r="G16" s="35">
        <v>4.2518543399740212E-2</v>
      </c>
      <c r="H16" s="36">
        <v>0.12755563019922064</v>
      </c>
      <c r="I16" s="35">
        <v>0.11480006717929857</v>
      </c>
      <c r="J16" s="36">
        <v>0.51022252079688257</v>
      </c>
      <c r="K16" s="35">
        <v>7.6533378119532383E-2</v>
      </c>
      <c r="L16" s="36">
        <v>0.3401483471979217</v>
      </c>
      <c r="M16" s="35">
        <v>7.0864238999567022E-2</v>
      </c>
      <c r="N16" s="36">
        <v>0.17716059749891755</v>
      </c>
      <c r="O16" s="35">
        <v>9.9209934599393826E-2</v>
      </c>
      <c r="P16" s="36">
        <v>0.26219768429839796</v>
      </c>
      <c r="Q16" s="35">
        <v>0.14172847799913404</v>
      </c>
      <c r="R16" s="36">
        <v>0.26248114125439626</v>
      </c>
      <c r="S16" s="35">
        <v>0.13464205409917734</v>
      </c>
      <c r="T16" s="36">
        <v>0.3684940427977485</v>
      </c>
      <c r="U16" s="35">
        <v>0.17716059749891755</v>
      </c>
      <c r="V16" s="36">
        <v>0.36906095670974504</v>
      </c>
      <c r="W16" s="35">
        <v>7.4407450949545373E-2</v>
      </c>
      <c r="X16" s="36">
        <v>0.26219768429839796</v>
      </c>
      <c r="Y16" s="35">
        <v>0.11692599434928558</v>
      </c>
      <c r="Z16" s="36">
        <v>0.2627645982103945</v>
      </c>
      <c r="AA16" s="35">
        <v>0.17007417359896085</v>
      </c>
      <c r="AB16" s="36">
        <v>0.43935828179731551</v>
      </c>
      <c r="AC16" s="35">
        <v>0.21259271699870105</v>
      </c>
      <c r="AD16" s="36">
        <v>0.43992519570931204</v>
      </c>
      <c r="AE16" s="35">
        <v>2.5511126039844125</v>
      </c>
      <c r="AF16" s="36">
        <v>3.8266689059766192</v>
      </c>
    </row>
    <row r="17" spans="1:32" x14ac:dyDescent="0.25">
      <c r="A17" s="52" t="s">
        <v>40</v>
      </c>
      <c r="B17" s="46" t="s">
        <v>3</v>
      </c>
      <c r="C17" s="47">
        <v>5.9992328369454196E-4</v>
      </c>
      <c r="D17" s="48">
        <v>1.1998465673890839E-3</v>
      </c>
      <c r="E17" s="47">
        <v>5.0526033994193528E-4</v>
      </c>
      <c r="F17" s="49">
        <v>1.5461178082860642E-3</v>
      </c>
      <c r="G17" s="47">
        <v>3.3828483560225493E-4</v>
      </c>
      <c r="H17" s="48">
        <v>1.0451912952670231E-3</v>
      </c>
      <c r="I17" s="47">
        <v>9.0600155035716829E-4</v>
      </c>
      <c r="J17" s="48">
        <v>4.0507503733812709E-3</v>
      </c>
      <c r="K17" s="47">
        <v>6.0544564254574353E-4</v>
      </c>
      <c r="L17" s="48">
        <v>2.7149463386638276E-3</v>
      </c>
      <c r="M17" s="47">
        <v>1.3731996443048461E-3</v>
      </c>
      <c r="N17" s="48">
        <v>5.3832212260644385E-3</v>
      </c>
      <c r="O17" s="47">
        <v>1.1051836236364771E-3</v>
      </c>
      <c r="P17" s="48">
        <v>2.7459643756751486E-3</v>
      </c>
      <c r="Q17" s="47">
        <v>1.8164239102241393E-3</v>
      </c>
      <c r="R17" s="48">
        <v>5.4211378970243328E-3</v>
      </c>
      <c r="S17" s="47">
        <v>1.8784599842467814E-3</v>
      </c>
      <c r="T17" s="48">
        <v>6.929339034350503E-3</v>
      </c>
      <c r="U17" s="47">
        <v>2.5897002708344437E-3</v>
      </c>
      <c r="V17" s="48">
        <v>9.6089652358154112E-3</v>
      </c>
      <c r="W17" s="47">
        <v>6.7656967120450985E-4</v>
      </c>
      <c r="X17" s="48">
        <v>2.7459643756751486E-3</v>
      </c>
      <c r="Y17" s="47">
        <v>1.3921437847150661E-3</v>
      </c>
      <c r="Z17" s="48">
        <v>5.468928846368998E-3</v>
      </c>
      <c r="AA17" s="47">
        <v>2.4783832679413234E-3</v>
      </c>
      <c r="AB17" s="48">
        <v>8.1291856017395876E-3</v>
      </c>
      <c r="AC17" s="47">
        <v>3.1896235545289856E-3</v>
      </c>
      <c r="AD17" s="48">
        <v>1.0808811803204496E-2</v>
      </c>
      <c r="AE17" s="47">
        <v>2.0037060520761651E-2</v>
      </c>
      <c r="AF17" s="48">
        <v>3.0055590781142477E-2</v>
      </c>
    </row>
    <row r="18" spans="1:32" x14ac:dyDescent="0.25">
      <c r="A18" s="25"/>
      <c r="B18" s="3" t="s">
        <v>2</v>
      </c>
      <c r="C18" s="21">
        <v>1.7243298520489966E-3</v>
      </c>
      <c r="D18" s="22">
        <v>3.4486597040979932E-3</v>
      </c>
      <c r="E18" s="21">
        <v>1.4522448301271514E-3</v>
      </c>
      <c r="F18" s="24">
        <v>4.4439300225087809E-3</v>
      </c>
      <c r="G18" s="21">
        <v>9.7231538828130713E-4</v>
      </c>
      <c r="H18" s="22">
        <v>3.0041416969712482E-3</v>
      </c>
      <c r="I18" s="21">
        <v>2.6040754905571777E-3</v>
      </c>
      <c r="J18" s="22">
        <v>1.1642871650196448E-2</v>
      </c>
      <c r="K18" s="21">
        <v>1.7402024952346581E-3</v>
      </c>
      <c r="L18" s="22">
        <v>7.8034361154296931E-3</v>
      </c>
      <c r="M18" s="21">
        <v>3.9469198876827191E-3</v>
      </c>
      <c r="N18" s="22">
        <v>1.5472726784534969E-2</v>
      </c>
      <c r="O18" s="21">
        <v>3.1765746821761478E-3</v>
      </c>
      <c r="P18" s="22">
        <v>7.8925897266067749E-3</v>
      </c>
      <c r="Q18" s="21">
        <v>5.2208574954557066E-3</v>
      </c>
      <c r="R18" s="22">
        <v>1.5581708798408186E-2</v>
      </c>
      <c r="S18" s="21">
        <v>5.3991647178098703E-3</v>
      </c>
      <c r="T18" s="22">
        <v>1.9916656807043749E-2</v>
      </c>
      <c r="U18" s="21">
        <v>7.44344753108943E-3</v>
      </c>
      <c r="V18" s="22">
        <v>2.7618573997294383E-2</v>
      </c>
      <c r="W18" s="21">
        <v>1.9446307765626143E-3</v>
      </c>
      <c r="X18" s="22">
        <v>7.8925897266067749E-3</v>
      </c>
      <c r="Y18" s="21">
        <v>4.001370094431792E-3</v>
      </c>
      <c r="Z18" s="22">
        <v>1.571907196275359E-2</v>
      </c>
      <c r="AA18" s="21">
        <v>7.1234945698588677E-3</v>
      </c>
      <c r="AB18" s="22">
        <v>2.3365316511141744E-2</v>
      </c>
      <c r="AC18" s="21">
        <v>9.1677773831384275E-3</v>
      </c>
      <c r="AD18" s="22">
        <v>3.1067233701392378E-2</v>
      </c>
      <c r="AE18" s="21">
        <v>5.7591533021501336E-2</v>
      </c>
      <c r="AF18" s="22">
        <v>8.6387299532251993E-2</v>
      </c>
    </row>
    <row r="19" spans="1:32" x14ac:dyDescent="0.25">
      <c r="A19" s="25"/>
      <c r="B19" s="2" t="s">
        <v>1</v>
      </c>
      <c r="C19" s="21">
        <v>3.7649730300205138E-2</v>
      </c>
      <c r="D19" s="22">
        <v>7.5299460600410276E-2</v>
      </c>
      <c r="E19" s="21">
        <v>3.1708913534833849E-2</v>
      </c>
      <c r="F19" s="24">
        <v>9.7030603872933482E-2</v>
      </c>
      <c r="G19" s="21">
        <v>2.1229935845528854E-2</v>
      </c>
      <c r="H19" s="22">
        <v>6.5593670805018475E-2</v>
      </c>
      <c r="I19" s="21">
        <v>5.6858459989165853E-2</v>
      </c>
      <c r="J19" s="22">
        <v>0.25421526921250853</v>
      </c>
      <c r="K19" s="21">
        <v>3.7996300148416852E-2</v>
      </c>
      <c r="L19" s="22">
        <v>0.17038344769806851</v>
      </c>
      <c r="M19" s="21">
        <v>8.6178679277164133E-2</v>
      </c>
      <c r="N19" s="22">
        <v>0.3378379083063911</v>
      </c>
      <c r="O19" s="21">
        <v>6.935864383503898E-2</v>
      </c>
      <c r="P19" s="22">
        <v>0.17233006447334376</v>
      </c>
      <c r="Q19" s="21">
        <v>0.11399435926144745</v>
      </c>
      <c r="R19" s="22">
        <v>0.34021746661713087</v>
      </c>
      <c r="S19" s="21">
        <v>0.11788759281199798</v>
      </c>
      <c r="T19" s="22">
        <v>0.4348685121793246</v>
      </c>
      <c r="U19" s="21">
        <v>0.16252330823840644</v>
      </c>
      <c r="V19" s="22">
        <v>0.60303535372815986</v>
      </c>
      <c r="W19" s="21">
        <v>4.2459871691057707E-2</v>
      </c>
      <c r="X19" s="22">
        <v>0.17233006447334376</v>
      </c>
      <c r="Y19" s="21">
        <v>8.7367567584385034E-2</v>
      </c>
      <c r="Z19" s="22">
        <v>0.34321671069136744</v>
      </c>
      <c r="AA19" s="21">
        <v>0.15553732311220311</v>
      </c>
      <c r="AB19" s="22">
        <v>0.51016797277973491</v>
      </c>
      <c r="AC19" s="21">
        <v>0.2001730385386116</v>
      </c>
      <c r="AD19" s="22">
        <v>0.67833481432857012</v>
      </c>
      <c r="AE19" s="21">
        <v>1.2574773227166003</v>
      </c>
      <c r="AF19" s="22">
        <v>1.8862159840749004</v>
      </c>
    </row>
    <row r="20" spans="1:32" ht="15.75" thickBot="1" x14ac:dyDescent="0.3">
      <c r="A20" s="38"/>
      <c r="B20" s="34" t="s">
        <v>0</v>
      </c>
      <c r="C20" s="35">
        <v>2.3815593084262694E-2</v>
      </c>
      <c r="D20" s="36">
        <v>4.7631186168525387E-2</v>
      </c>
      <c r="E20" s="35">
        <v>2.1434033775836425E-2</v>
      </c>
      <c r="F20" s="37">
        <v>6.430210132750927E-2</v>
      </c>
      <c r="G20" s="35">
        <v>1.4289355850557616E-2</v>
      </c>
      <c r="H20" s="36">
        <v>4.2868067551672849E-2</v>
      </c>
      <c r="I20" s="35">
        <v>3.8581260796505562E-2</v>
      </c>
      <c r="J20" s="36">
        <v>0.1714722702066914</v>
      </c>
      <c r="K20" s="35">
        <v>2.5720840531003708E-2</v>
      </c>
      <c r="L20" s="36">
        <v>0.11431484680446093</v>
      </c>
      <c r="M20" s="35">
        <v>4.7631186168525387E-2</v>
      </c>
      <c r="N20" s="36">
        <v>0.11907796542131346</v>
      </c>
      <c r="O20" s="35">
        <v>4.5249626860099118E-2</v>
      </c>
      <c r="P20" s="36">
        <v>0.11193328749603465</v>
      </c>
      <c r="Q20" s="35">
        <v>7.3828338561214346E-2</v>
      </c>
      <c r="R20" s="36">
        <v>0.11212381224070876</v>
      </c>
      <c r="S20" s="35">
        <v>6.9065219944361808E-2</v>
      </c>
      <c r="T20" s="36">
        <v>0.18338006674882273</v>
      </c>
      <c r="U20" s="35">
        <v>9.7643931645477036E-2</v>
      </c>
      <c r="V20" s="36">
        <v>0.18376111623817093</v>
      </c>
      <c r="W20" s="35">
        <v>2.8578711701115232E-2</v>
      </c>
      <c r="X20" s="36">
        <v>0.11193328749603465</v>
      </c>
      <c r="Y20" s="35">
        <v>5.7157423402230463E-2</v>
      </c>
      <c r="Z20" s="36">
        <v>0.11231433698538286</v>
      </c>
      <c r="AA20" s="35">
        <v>9.2880813028624498E-2</v>
      </c>
      <c r="AB20" s="36">
        <v>0.23101125291734811</v>
      </c>
      <c r="AC20" s="35">
        <v>0.12145952472973974</v>
      </c>
      <c r="AD20" s="36">
        <v>0.23139230240669634</v>
      </c>
      <c r="AE20" s="35">
        <v>0.8573613510334569</v>
      </c>
      <c r="AF20" s="36">
        <v>1.2860420265501855</v>
      </c>
    </row>
    <row r="21" spans="1:32" ht="19.5" thickBot="1" x14ac:dyDescent="0.35">
      <c r="A21" s="367" t="s">
        <v>87</v>
      </c>
      <c r="B21" s="368"/>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9"/>
    </row>
    <row r="22" spans="1:32" x14ac:dyDescent="0.25">
      <c r="A22" s="40" t="s">
        <v>15</v>
      </c>
      <c r="B22" s="46" t="s">
        <v>3</v>
      </c>
      <c r="C22" s="47">
        <v>3.8498977607311206E-3</v>
      </c>
      <c r="D22" s="48">
        <v>7.6997955214622412E-3</v>
      </c>
      <c r="E22" s="47">
        <v>1.3557287144092282E-3</v>
      </c>
      <c r="F22" s="49">
        <v>4.14858666483454E-3</v>
      </c>
      <c r="G22" s="47">
        <v>9.0769535825409786E-4</v>
      </c>
      <c r="H22" s="48">
        <v>2.8044865963691491E-3</v>
      </c>
      <c r="I22" s="47">
        <v>2.4310087691815419E-3</v>
      </c>
      <c r="J22" s="48">
        <v>1.08690870071615E-2</v>
      </c>
      <c r="K22" s="47">
        <v>1.6245487281023063E-3</v>
      </c>
      <c r="L22" s="48">
        <v>7.2848201579204562E-3</v>
      </c>
      <c r="M22" s="47">
        <v>8.1649413592157025E-3</v>
      </c>
      <c r="N22" s="48">
        <v>2.5645244072765694E-2</v>
      </c>
      <c r="O22" s="47">
        <v>5.2056264751403495E-3</v>
      </c>
      <c r="P22" s="48">
        <v>1.1848382186296781E-2</v>
      </c>
      <c r="Q22" s="47">
        <v>9.8022464961300213E-3</v>
      </c>
      <c r="R22" s="48">
        <v>2.7002758707409515E-2</v>
      </c>
      <c r="S22" s="47">
        <v>9.520670073624931E-3</v>
      </c>
      <c r="T22" s="48">
        <v>2.9793830737600235E-2</v>
      </c>
      <c r="U22" s="47">
        <v>1.4117290094614604E-2</v>
      </c>
      <c r="V22" s="48">
        <v>4.497807614912331E-2</v>
      </c>
      <c r="W22" s="47">
        <v>2.4874407507408918E-3</v>
      </c>
      <c r="X22" s="48">
        <v>1.1848382186296781E-2</v>
      </c>
      <c r="Y22" s="47">
        <v>7.0956894176744008E-3</v>
      </c>
      <c r="Z22" s="48">
        <v>2.7148914057258226E-2</v>
      </c>
      <c r="AA22" s="47">
        <v>1.3370567834356049E-2</v>
      </c>
      <c r="AB22" s="48">
        <v>3.7493626259062475E-2</v>
      </c>
      <c r="AC22" s="47">
        <v>1.7967187855345724E-2</v>
      </c>
      <c r="AD22" s="48">
        <v>5.2677871670585553E-2</v>
      </c>
      <c r="AE22" s="47">
        <v>5.3764002738615667E-2</v>
      </c>
      <c r="AF22" s="48">
        <v>8.0646004107923497E-2</v>
      </c>
    </row>
    <row r="23" spans="1:32" x14ac:dyDescent="0.25">
      <c r="A23" s="41"/>
      <c r="B23" s="3" t="s">
        <v>2</v>
      </c>
      <c r="C23" s="21">
        <v>3.127981734035757E-2</v>
      </c>
      <c r="D23" s="22">
        <v>6.255963468071514E-2</v>
      </c>
      <c r="E23" s="21">
        <v>1.1015083824393587E-2</v>
      </c>
      <c r="F23" s="24">
        <v>3.3706617983544587E-2</v>
      </c>
      <c r="G23" s="21">
        <v>7.374882859613051E-3</v>
      </c>
      <c r="H23" s="22">
        <v>2.2786015089202982E-2</v>
      </c>
      <c r="I23" s="21">
        <v>1.9751566139866873E-2</v>
      </c>
      <c r="J23" s="22">
        <v>8.830963245525264E-2</v>
      </c>
      <c r="K23" s="21">
        <v>1.3199204403261906E-2</v>
      </c>
      <c r="L23" s="22">
        <v>5.9188024737008356E-2</v>
      </c>
      <c r="M23" s="21">
        <v>6.6338871882794193E-2</v>
      </c>
      <c r="N23" s="22">
        <v>0.20836359823037473</v>
      </c>
      <c r="O23" s="21">
        <v>4.229490116475116E-2</v>
      </c>
      <c r="P23" s="22">
        <v>9.6266252664259727E-2</v>
      </c>
      <c r="Q23" s="21">
        <v>7.9641720113076284E-2</v>
      </c>
      <c r="R23" s="22">
        <v>0.21939319237742994</v>
      </c>
      <c r="S23" s="21">
        <v>7.7353955707187769E-2</v>
      </c>
      <c r="T23" s="22">
        <v>0.24207021621391933</v>
      </c>
      <c r="U23" s="21">
        <v>0.11470077465551293</v>
      </c>
      <c r="V23" s="22">
        <v>0.36543983599140828</v>
      </c>
      <c r="W23" s="21">
        <v>2.0210067166396908E-2</v>
      </c>
      <c r="X23" s="22">
        <v>9.6266252664259727E-2</v>
      </c>
      <c r="Y23" s="21">
        <v>5.765136704477402E-2</v>
      </c>
      <c r="Z23" s="22">
        <v>0.22058068174226841</v>
      </c>
      <c r="AA23" s="21">
        <v>0.10863377304754533</v>
      </c>
      <c r="AB23" s="22">
        <v>0.30462985089463446</v>
      </c>
      <c r="AC23" s="21">
        <v>0.14598059199587049</v>
      </c>
      <c r="AD23" s="22">
        <v>0.42799947067212341</v>
      </c>
      <c r="AE23" s="21">
        <v>0.43682411577366437</v>
      </c>
      <c r="AF23" s="22">
        <v>0.65523617366049658</v>
      </c>
    </row>
    <row r="24" spans="1:32" x14ac:dyDescent="0.25">
      <c r="A24" s="41"/>
      <c r="B24" s="2" t="s">
        <v>1</v>
      </c>
      <c r="C24" s="21">
        <v>0.19955908758807067</v>
      </c>
      <c r="D24" s="22">
        <v>0.39911817517614134</v>
      </c>
      <c r="E24" s="21">
        <v>7.0274070138702793E-2</v>
      </c>
      <c r="F24" s="24">
        <v>0.2150415987818847</v>
      </c>
      <c r="G24" s="21">
        <v>4.7050303347981701E-2</v>
      </c>
      <c r="H24" s="22">
        <v>0.14537029840972138</v>
      </c>
      <c r="I24" s="21">
        <v>0.12601111043643345</v>
      </c>
      <c r="J24" s="22">
        <v>0.56339810064270135</v>
      </c>
      <c r="K24" s="21">
        <v>8.4208330213135452E-2</v>
      </c>
      <c r="L24" s="22">
        <v>0.37760796631693255</v>
      </c>
      <c r="M24" s="21">
        <v>0.42322896583772024</v>
      </c>
      <c r="N24" s="22">
        <v>1.3293188095370634</v>
      </c>
      <c r="O24" s="21">
        <v>0.26983315772677346</v>
      </c>
      <c r="P24" s="22">
        <v>0.6141597739580259</v>
      </c>
      <c r="Q24" s="21">
        <v>0.50809852329937932</v>
      </c>
      <c r="R24" s="22">
        <v>1.3996854526828093</v>
      </c>
      <c r="S24" s="21">
        <v>0.49350303597642303</v>
      </c>
      <c r="T24" s="22">
        <v>1.5443604083189479</v>
      </c>
      <c r="U24" s="21">
        <v>0.731768401549029</v>
      </c>
      <c r="V24" s="22">
        <v>2.3314343381631129</v>
      </c>
      <c r="W24" s="21">
        <v>0.12893625688204507</v>
      </c>
      <c r="X24" s="22">
        <v>0.6141597739580259</v>
      </c>
      <c r="Y24" s="21">
        <v>0.36780439222119038</v>
      </c>
      <c r="Z24" s="22">
        <v>1.4072614014675857</v>
      </c>
      <c r="AA24" s="21">
        <v>0.69306212356449359</v>
      </c>
      <c r="AB24" s="22">
        <v>1.9434785834950892</v>
      </c>
      <c r="AC24" s="21">
        <v>0.93132748913709951</v>
      </c>
      <c r="AD24" s="22">
        <v>2.7305525133392541</v>
      </c>
      <c r="AE24" s="21">
        <v>2.786852014886533</v>
      </c>
      <c r="AF24" s="22">
        <v>4.1802780223297988</v>
      </c>
    </row>
    <row r="25" spans="1:32" ht="15.75" thickBot="1" x14ac:dyDescent="0.3">
      <c r="A25" s="42"/>
      <c r="B25" s="34" t="s">
        <v>0</v>
      </c>
      <c r="C25" s="35">
        <v>2.1120445663361034</v>
      </c>
      <c r="D25" s="36">
        <v>4.2240891326722068</v>
      </c>
      <c r="E25" s="35">
        <v>0.76033604388099729</v>
      </c>
      <c r="F25" s="37">
        <v>2.281008131642992</v>
      </c>
      <c r="G25" s="35">
        <v>0.50689069592066482</v>
      </c>
      <c r="H25" s="36">
        <v>1.5206720877619946</v>
      </c>
      <c r="I25" s="35">
        <v>1.3686048789857952</v>
      </c>
      <c r="J25" s="36">
        <v>6.0826883510479783</v>
      </c>
      <c r="K25" s="35">
        <v>0.91240325265719679</v>
      </c>
      <c r="L25" s="36">
        <v>4.0551255673653186</v>
      </c>
      <c r="M25" s="35">
        <v>4.2240891326722068</v>
      </c>
      <c r="N25" s="36">
        <v>10.560222831680518</v>
      </c>
      <c r="O25" s="35">
        <v>2.872380610217101</v>
      </c>
      <c r="P25" s="36">
        <v>6.5050972643151992</v>
      </c>
      <c r="Q25" s="35">
        <v>5.4068340898204248</v>
      </c>
      <c r="R25" s="36">
        <v>6.5219936208458877</v>
      </c>
      <c r="S25" s="35">
        <v>4.9844251765532048</v>
      </c>
      <c r="T25" s="36">
        <v>12.841230963323509</v>
      </c>
      <c r="U25" s="35">
        <v>7.5188786561565291</v>
      </c>
      <c r="V25" s="36">
        <v>12.875023676384888</v>
      </c>
      <c r="W25" s="35">
        <v>1.3939494137818285</v>
      </c>
      <c r="X25" s="36">
        <v>6.5050972643151992</v>
      </c>
      <c r="Y25" s="35">
        <v>3.9284028933851527</v>
      </c>
      <c r="Z25" s="36">
        <v>6.5388899773765763</v>
      </c>
      <c r="AA25" s="35">
        <v>7.0964697428893082</v>
      </c>
      <c r="AB25" s="36">
        <v>17.065320095995716</v>
      </c>
      <c r="AC25" s="35">
        <v>9.6309232224926316</v>
      </c>
      <c r="AD25" s="36">
        <v>17.099112809057093</v>
      </c>
      <c r="AE25" s="35">
        <v>30.413441755239891</v>
      </c>
      <c r="AF25" s="36">
        <v>45.620162632859838</v>
      </c>
    </row>
    <row r="26" spans="1:32" x14ac:dyDescent="0.25">
      <c r="A26" s="40" t="s">
        <v>12</v>
      </c>
      <c r="B26" s="46" t="s">
        <v>3</v>
      </c>
      <c r="C26" s="47">
        <v>5.8483743682168326E-4</v>
      </c>
      <c r="D26" s="48">
        <v>1.1696748736433665E-3</v>
      </c>
      <c r="E26" s="47">
        <v>3.3647215774527218E-4</v>
      </c>
      <c r="F26" s="49">
        <v>1.0296188993226493E-3</v>
      </c>
      <c r="G26" s="47">
        <v>2.2527679212003062E-4</v>
      </c>
      <c r="H26" s="48">
        <v>6.9603280244692485E-4</v>
      </c>
      <c r="I26" s="47">
        <v>6.0334103524585178E-4</v>
      </c>
      <c r="J26" s="48">
        <v>2.6975493837012726E-3</v>
      </c>
      <c r="K26" s="47">
        <v>4.0318937712041712E-4</v>
      </c>
      <c r="L26" s="48">
        <v>1.8079864586993399E-3</v>
      </c>
      <c r="M26" s="47">
        <v>1.2851173084252687E-3</v>
      </c>
      <c r="N26" s="48">
        <v>4.5115206623595706E-3</v>
      </c>
      <c r="O26" s="47">
        <v>9.2130959456695539E-4</v>
      </c>
      <c r="P26" s="48">
        <v>2.1992937729660156E-3</v>
      </c>
      <c r="Q26" s="47">
        <v>1.61734239701388E-3</v>
      </c>
      <c r="R26" s="48">
        <v>4.6406592343152409E-3</v>
      </c>
      <c r="S26" s="47">
        <v>1.6215894661705409E-3</v>
      </c>
      <c r="T26" s="48">
        <v>5.5411395616822203E-3</v>
      </c>
      <c r="U26" s="47">
        <v>2.3176222686174652E-3</v>
      </c>
      <c r="V26" s="48">
        <v>7.9869528376564549E-3</v>
      </c>
      <c r="W26" s="47">
        <v>5.0615126705268198E-4</v>
      </c>
      <c r="X26" s="48">
        <v>2.1992937729660156E-3</v>
      </c>
      <c r="Y26" s="47">
        <v>1.2050701303691542E-3</v>
      </c>
      <c r="Z26" s="48">
        <v>4.6739676576357265E-3</v>
      </c>
      <c r="AA26" s="47">
        <v>2.206426902992224E-3</v>
      </c>
      <c r="AB26" s="48">
        <v>6.7108144353255871E-3</v>
      </c>
      <c r="AC26" s="47">
        <v>2.902459705439149E-3</v>
      </c>
      <c r="AD26" s="48">
        <v>9.1566277112998216E-3</v>
      </c>
      <c r="AE26" s="47">
        <v>1.3343443875028985E-2</v>
      </c>
      <c r="AF26" s="48">
        <v>2.0015165812543475E-2</v>
      </c>
    </row>
    <row r="27" spans="1:32" x14ac:dyDescent="0.25">
      <c r="A27" s="41"/>
      <c r="B27" s="3" t="s">
        <v>2</v>
      </c>
      <c r="C27" s="21">
        <v>8.8331090575492731E-3</v>
      </c>
      <c r="D27" s="22">
        <v>1.7666218115098546E-2</v>
      </c>
      <c r="E27" s="21">
        <v>5.0819169175366974E-3</v>
      </c>
      <c r="F27" s="24">
        <v>1.5550878676400103E-2</v>
      </c>
      <c r="G27" s="21">
        <v>3.402474512823989E-3</v>
      </c>
      <c r="H27" s="22">
        <v>1.0512551462261981E-2</v>
      </c>
      <c r="I27" s="21">
        <v>9.1125786888471959E-3</v>
      </c>
      <c r="J27" s="22">
        <v>4.0742514747090723E-2</v>
      </c>
      <c r="K27" s="21">
        <v>6.0895823603643222E-3</v>
      </c>
      <c r="L27" s="22">
        <v>2.7306975509389059E-2</v>
      </c>
      <c r="M27" s="21">
        <v>1.9409806251041481E-2</v>
      </c>
      <c r="N27" s="22">
        <v>6.8139882156961692E-2</v>
      </c>
      <c r="O27" s="21">
        <v>1.391502597508597E-2</v>
      </c>
      <c r="P27" s="22">
        <v>3.3217096791498646E-2</v>
      </c>
      <c r="Q27" s="21">
        <v>2.4427577437347948E-2</v>
      </c>
      <c r="R27" s="22">
        <v>7.0090330294857492E-2</v>
      </c>
      <c r="S27" s="21">
        <v>2.4491723168578176E-2</v>
      </c>
      <c r="T27" s="22">
        <v>8.3690760833361799E-2</v>
      </c>
      <c r="U27" s="21">
        <v>3.5004274630840153E-2</v>
      </c>
      <c r="V27" s="22">
        <v>0.12063117203290914</v>
      </c>
      <c r="W27" s="21">
        <v>7.6446702280043317E-3</v>
      </c>
      <c r="X27" s="22">
        <v>3.3217096791498646E-2</v>
      </c>
      <c r="Y27" s="21">
        <v>1.8200811393664883E-2</v>
      </c>
      <c r="Z27" s="22">
        <v>7.0593405025031739E-2</v>
      </c>
      <c r="AA27" s="21">
        <v>3.3324832226127449E-2</v>
      </c>
      <c r="AB27" s="22">
        <v>0.10135697894846034</v>
      </c>
      <c r="AC27" s="21">
        <v>4.3837383688389429E-2</v>
      </c>
      <c r="AD27" s="22">
        <v>0.13829739014800768</v>
      </c>
      <c r="AE27" s="21">
        <v>0.20153308856552496</v>
      </c>
      <c r="AF27" s="22">
        <v>0.30229963284828743</v>
      </c>
    </row>
    <row r="28" spans="1:32" x14ac:dyDescent="0.25">
      <c r="A28" s="41"/>
      <c r="B28" s="2" t="s">
        <v>1</v>
      </c>
      <c r="C28" s="21">
        <v>5.3932145968195205E-2</v>
      </c>
      <c r="D28" s="22">
        <v>0.10786429193639041</v>
      </c>
      <c r="E28" s="21">
        <v>3.1028563466063707E-2</v>
      </c>
      <c r="F28" s="24">
        <v>9.4948704158985889E-2</v>
      </c>
      <c r="G28" s="21">
        <v>2.0774423918366029E-2</v>
      </c>
      <c r="H28" s="22">
        <v>6.418628551589288E-2</v>
      </c>
      <c r="I28" s="21">
        <v>5.5638498380538116E-2</v>
      </c>
      <c r="J28" s="22">
        <v>0.248760797374451</v>
      </c>
      <c r="K28" s="21">
        <v>3.7181047194682307E-2</v>
      </c>
      <c r="L28" s="22">
        <v>0.16672768099286961</v>
      </c>
      <c r="M28" s="21">
        <v>0.11851008485521775</v>
      </c>
      <c r="N28" s="22">
        <v>0.41604038247485181</v>
      </c>
      <c r="O28" s="21">
        <v>8.4960709434258902E-2</v>
      </c>
      <c r="P28" s="22">
        <v>0.20281299609537626</v>
      </c>
      <c r="Q28" s="21">
        <v>0.14914699495015177</v>
      </c>
      <c r="R28" s="22">
        <v>0.42794919657315483</v>
      </c>
      <c r="S28" s="21">
        <v>0.14953864832128144</v>
      </c>
      <c r="T28" s="22">
        <v>0.51098908663383769</v>
      </c>
      <c r="U28" s="21">
        <v>0.21372493383717428</v>
      </c>
      <c r="V28" s="22">
        <v>0.73653545269352416</v>
      </c>
      <c r="W28" s="21">
        <v>4.6675917610580896E-2</v>
      </c>
      <c r="X28" s="22">
        <v>0.20281299609537626</v>
      </c>
      <c r="Y28" s="21">
        <v>0.11112834794944444</v>
      </c>
      <c r="Z28" s="22">
        <v>0.43102081038476964</v>
      </c>
      <c r="AA28" s="21">
        <v>0.20347079428947662</v>
      </c>
      <c r="AB28" s="22">
        <v>0.61885337857022815</v>
      </c>
      <c r="AC28" s="21">
        <v>0.26765707980536951</v>
      </c>
      <c r="AD28" s="22">
        <v>0.84439974462991463</v>
      </c>
      <c r="AE28" s="21">
        <v>1.2304967457237208</v>
      </c>
      <c r="AF28" s="22">
        <v>1.8457451185855811</v>
      </c>
    </row>
    <row r="29" spans="1:32" ht="15.75" thickBot="1" x14ac:dyDescent="0.3">
      <c r="A29" s="42"/>
      <c r="B29" s="34" t="s">
        <v>0</v>
      </c>
      <c r="C29" s="35">
        <v>0.57428102994039387</v>
      </c>
      <c r="D29" s="36">
        <v>1.1485620598807877</v>
      </c>
      <c r="E29" s="35">
        <v>0.34456861796423632</v>
      </c>
      <c r="F29" s="37">
        <v>1.0337058538927089</v>
      </c>
      <c r="G29" s="35">
        <v>0.22971241197615752</v>
      </c>
      <c r="H29" s="36">
        <v>0.68913723592847265</v>
      </c>
      <c r="I29" s="35">
        <v>0.62022351233562534</v>
      </c>
      <c r="J29" s="36">
        <v>2.7565489437138906</v>
      </c>
      <c r="K29" s="35">
        <v>0.41348234155708358</v>
      </c>
      <c r="L29" s="36">
        <v>1.8376992958092602</v>
      </c>
      <c r="M29" s="35">
        <v>1.1485620598807877</v>
      </c>
      <c r="N29" s="36">
        <v>2.8714051497019693</v>
      </c>
      <c r="O29" s="35">
        <v>0.91884964790463008</v>
      </c>
      <c r="P29" s="36">
        <v>2.1822679137734964</v>
      </c>
      <c r="Q29" s="35">
        <v>1.6079868838331026</v>
      </c>
      <c r="R29" s="36">
        <v>2.1868621620130195</v>
      </c>
      <c r="S29" s="35">
        <v>1.493130677845024</v>
      </c>
      <c r="T29" s="36">
        <v>3.9051110035946781</v>
      </c>
      <c r="U29" s="35">
        <v>2.1822679137734964</v>
      </c>
      <c r="V29" s="36">
        <v>3.9142995000737244</v>
      </c>
      <c r="W29" s="35">
        <v>0.51685292694635443</v>
      </c>
      <c r="X29" s="36">
        <v>2.1822679137734964</v>
      </c>
      <c r="Y29" s="35">
        <v>1.2059901628748271</v>
      </c>
      <c r="Z29" s="36">
        <v>2.1914564102525427</v>
      </c>
      <c r="AA29" s="35">
        <v>2.0674117077854177</v>
      </c>
      <c r="AB29" s="36">
        <v>5.0536730634754656</v>
      </c>
      <c r="AC29" s="35">
        <v>2.7565489437138906</v>
      </c>
      <c r="AD29" s="36">
        <v>5.0628615599545119</v>
      </c>
      <c r="AE29" s="35">
        <v>13.782744718569452</v>
      </c>
      <c r="AF29" s="36">
        <v>20.674117077854177</v>
      </c>
    </row>
    <row r="30" spans="1:32" x14ac:dyDescent="0.25">
      <c r="A30" s="40" t="s">
        <v>23</v>
      </c>
      <c r="B30" s="46" t="s">
        <v>3</v>
      </c>
      <c r="C30" s="47">
        <v>2.0842252527454591E-4</v>
      </c>
      <c r="D30" s="48">
        <v>4.1684505054909182E-4</v>
      </c>
      <c r="E30" s="47">
        <v>3.2741778361592913E-4</v>
      </c>
      <c r="F30" s="49">
        <v>1.0019121351505975E-3</v>
      </c>
      <c r="G30" s="47">
        <v>2.1921465499646754E-4</v>
      </c>
      <c r="H30" s="48">
        <v>6.7730274929221276E-4</v>
      </c>
      <c r="I30" s="47">
        <v>5.8710529230263694E-4</v>
      </c>
      <c r="J30" s="48">
        <v>2.6249590644425217E-3</v>
      </c>
      <c r="K30" s="47">
        <v>3.9233966078760607E-4</v>
      </c>
      <c r="L30" s="48">
        <v>1.759334035486829E-3</v>
      </c>
      <c r="M30" s="47">
        <v>5.2918096085086466E-4</v>
      </c>
      <c r="N30" s="48">
        <v>2.5867313930221058E-3</v>
      </c>
      <c r="O30" s="47">
        <v>5.3584030889047504E-4</v>
      </c>
      <c r="P30" s="48">
        <v>1.4187571856996894E-3</v>
      </c>
      <c r="Q30" s="47">
        <v>7.8033054370484154E-4</v>
      </c>
      <c r="R30" s="48">
        <v>2.5102092737281719E-3</v>
      </c>
      <c r="S30" s="47">
        <v>8.5659874446679363E-4</v>
      </c>
      <c r="T30" s="48">
        <v>3.5886435281727038E-3</v>
      </c>
      <c r="U30" s="47">
        <v>1.1010889792811601E-3</v>
      </c>
      <c r="V30" s="48">
        <v>4.6815383245827789E-3</v>
      </c>
      <c r="W30" s="47">
        <v>3.8432774568320421E-4</v>
      </c>
      <c r="X30" s="48">
        <v>1.4187571856996894E-3</v>
      </c>
      <c r="Y30" s="47">
        <v>6.3162637825511499E-4</v>
      </c>
      <c r="Z30" s="48">
        <v>2.539735959685208E-3</v>
      </c>
      <c r="AA30" s="47">
        <v>1.0650212697413395E-3</v>
      </c>
      <c r="AB30" s="48">
        <v>4.0054885787217951E-3</v>
      </c>
      <c r="AC30" s="47">
        <v>1.309511504555706E-3</v>
      </c>
      <c r="AD30" s="48">
        <v>5.0983833751318706E-3</v>
      </c>
      <c r="AE30" s="47">
        <v>1.2984375434335392E-2</v>
      </c>
      <c r="AF30" s="48">
        <v>1.9476563151503087E-2</v>
      </c>
    </row>
    <row r="31" spans="1:32" x14ac:dyDescent="0.25">
      <c r="A31" s="41"/>
      <c r="B31" s="3" t="s">
        <v>2</v>
      </c>
      <c r="C31" s="21">
        <v>2.4070893676436953E-3</v>
      </c>
      <c r="D31" s="22">
        <v>4.8141787352873906E-3</v>
      </c>
      <c r="E31" s="21">
        <v>3.7813756679188387E-3</v>
      </c>
      <c r="F31" s="24">
        <v>1.157116796592585E-2</v>
      </c>
      <c r="G31" s="21">
        <v>2.5317285863349086E-3</v>
      </c>
      <c r="H31" s="22">
        <v>7.8222267211740595E-3</v>
      </c>
      <c r="I31" s="21">
        <v>6.7805286637202707E-3</v>
      </c>
      <c r="J31" s="22">
        <v>3.0315874189684806E-2</v>
      </c>
      <c r="K31" s="21">
        <v>4.5311639168691964E-3</v>
      </c>
      <c r="L31" s="22">
        <v>2.0318697537013364E-2</v>
      </c>
      <c r="M31" s="21">
        <v>6.1115556619693017E-3</v>
      </c>
      <c r="N31" s="22">
        <v>2.987437958009475E-2</v>
      </c>
      <c r="O31" s="21">
        <v>6.1884650355625336E-3</v>
      </c>
      <c r="P31" s="22">
        <v>1.6385346701213242E-2</v>
      </c>
      <c r="Q31" s="21">
        <v>9.0121034304008734E-3</v>
      </c>
      <c r="R31" s="22">
        <v>2.8990619154011441E-2</v>
      </c>
      <c r="S31" s="21">
        <v>9.8929313298881383E-3</v>
      </c>
      <c r="T31" s="22">
        <v>4.1445547546020603E-2</v>
      </c>
      <c r="U31" s="21">
        <v>1.2716569724726479E-2</v>
      </c>
      <c r="V31" s="22">
        <v>5.4067481959906592E-2</v>
      </c>
      <c r="W31" s="21">
        <v>4.4386336318778512E-3</v>
      </c>
      <c r="X31" s="22">
        <v>1.6385346701213242E-2</v>
      </c>
      <c r="Y31" s="21">
        <v>7.2947064498832381E-3</v>
      </c>
      <c r="Z31" s="22">
        <v>2.9331625346769707E-2</v>
      </c>
      <c r="AA31" s="21">
        <v>1.2300020697531834E-2</v>
      </c>
      <c r="AB31" s="22">
        <v>4.6259726281307985E-2</v>
      </c>
      <c r="AC31" s="21">
        <v>1.5123659092370173E-2</v>
      </c>
      <c r="AD31" s="22">
        <v>5.8881660695193981E-2</v>
      </c>
      <c r="AE31" s="21">
        <v>0.14995764979007165</v>
      </c>
      <c r="AF31" s="22">
        <v>0.22493647468510744</v>
      </c>
    </row>
    <row r="32" spans="1:32" x14ac:dyDescent="0.25">
      <c r="A32" s="41"/>
      <c r="B32" s="2" t="s">
        <v>1</v>
      </c>
      <c r="C32" s="21">
        <v>9.1216543661890529E-3</v>
      </c>
      <c r="D32" s="22">
        <v>1.8243308732378106E-2</v>
      </c>
      <c r="E32" s="21">
        <v>1.4329506139291206E-2</v>
      </c>
      <c r="F32" s="24">
        <v>4.3848889126046772E-2</v>
      </c>
      <c r="G32" s="21">
        <v>9.5939741265833357E-3</v>
      </c>
      <c r="H32" s="22">
        <v>2.9642293087923158E-2</v>
      </c>
      <c r="I32" s="21">
        <v>2.5694782969790095E-2</v>
      </c>
      <c r="J32" s="22">
        <v>0.11488186931666483</v>
      </c>
      <c r="K32" s="21">
        <v>1.7170825346915927E-2</v>
      </c>
      <c r="L32" s="22">
        <v>7.6997613215001884E-2</v>
      </c>
      <c r="M32" s="21">
        <v>2.3159712779081836E-2</v>
      </c>
      <c r="N32" s="22">
        <v>0.11320882747312154</v>
      </c>
      <c r="O32" s="21">
        <v>2.3451160505480257E-2</v>
      </c>
      <c r="P32" s="22">
        <v>6.2092197858424875E-2</v>
      </c>
      <c r="Q32" s="21">
        <v>3.4151325542571935E-2</v>
      </c>
      <c r="R32" s="22">
        <v>0.10985982130093311</v>
      </c>
      <c r="S32" s="21">
        <v>3.7489218918373035E-2</v>
      </c>
      <c r="T32" s="22">
        <v>0.15705771659916831</v>
      </c>
      <c r="U32" s="21">
        <v>4.8189383955464717E-2</v>
      </c>
      <c r="V32" s="22">
        <v>0.20488848046851268</v>
      </c>
      <c r="W32" s="21">
        <v>1.6820182246812733E-2</v>
      </c>
      <c r="X32" s="22">
        <v>6.2092197858424875E-2</v>
      </c>
      <c r="Y32" s="21">
        <v>2.7643257385072003E-2</v>
      </c>
      <c r="Z32" s="22">
        <v>0.11115206273944515</v>
      </c>
      <c r="AA32" s="21">
        <v>4.6610873284562086E-2</v>
      </c>
      <c r="AB32" s="22">
        <v>0.1753010253315464</v>
      </c>
      <c r="AC32" s="21">
        <v>5.7311038321653768E-2</v>
      </c>
      <c r="AD32" s="22">
        <v>0.22313178920089077</v>
      </c>
      <c r="AE32" s="21">
        <v>0.56826384152494458</v>
      </c>
      <c r="AF32" s="22">
        <v>0.85239576228741676</v>
      </c>
    </row>
    <row r="33" spans="1:32" ht="15.75" thickBot="1" x14ac:dyDescent="0.3">
      <c r="A33" s="42"/>
      <c r="B33" s="34" t="s">
        <v>0</v>
      </c>
      <c r="C33" s="35">
        <v>0.15621975462126639</v>
      </c>
      <c r="D33" s="36">
        <v>0.31243950924253278</v>
      </c>
      <c r="E33" s="35">
        <v>0.28119555831827947</v>
      </c>
      <c r="F33" s="37">
        <v>0.84358667495483841</v>
      </c>
      <c r="G33" s="35">
        <v>0.18746370554551967</v>
      </c>
      <c r="H33" s="36">
        <v>0.56239111663655894</v>
      </c>
      <c r="I33" s="35">
        <v>0.50615200497290302</v>
      </c>
      <c r="J33" s="36">
        <v>2.2495644665462358</v>
      </c>
      <c r="K33" s="35">
        <v>0.33743466998193539</v>
      </c>
      <c r="L33" s="36">
        <v>1.4997096443641573</v>
      </c>
      <c r="M33" s="35">
        <v>0.31243950924253278</v>
      </c>
      <c r="N33" s="36">
        <v>0.78109877310633191</v>
      </c>
      <c r="O33" s="35">
        <v>0.43741531293954589</v>
      </c>
      <c r="P33" s="36">
        <v>1.1560261841973711</v>
      </c>
      <c r="Q33" s="35">
        <v>0.62487901848506555</v>
      </c>
      <c r="R33" s="36">
        <v>1.1572759422343413</v>
      </c>
      <c r="S33" s="35">
        <v>0.59363506756081219</v>
      </c>
      <c r="T33" s="36">
        <v>1.6246854480611703</v>
      </c>
      <c r="U33" s="35">
        <v>0.78109877310633191</v>
      </c>
      <c r="V33" s="36">
        <v>1.6271849641351106</v>
      </c>
      <c r="W33" s="35">
        <v>0.3280614847046594</v>
      </c>
      <c r="X33" s="36">
        <v>1.1560261841973711</v>
      </c>
      <c r="Y33" s="35">
        <v>0.51552519025017907</v>
      </c>
      <c r="Z33" s="36">
        <v>1.1585257002713114</v>
      </c>
      <c r="AA33" s="35">
        <v>0.74985482218207866</v>
      </c>
      <c r="AB33" s="36">
        <v>1.937124957303703</v>
      </c>
      <c r="AC33" s="35">
        <v>0.93731852772759827</v>
      </c>
      <c r="AD33" s="36">
        <v>1.9396244733776433</v>
      </c>
      <c r="AE33" s="35">
        <v>11.247822332731179</v>
      </c>
      <c r="AF33" s="36">
        <v>16.87173349909677</v>
      </c>
    </row>
    <row r="34" spans="1:32" x14ac:dyDescent="0.25">
      <c r="A34" s="40" t="s">
        <v>40</v>
      </c>
      <c r="B34" s="46" t="s">
        <v>3</v>
      </c>
      <c r="C34" s="47">
        <v>4.2416246121663389E-5</v>
      </c>
      <c r="D34" s="48">
        <v>8.4832492243326778E-5</v>
      </c>
      <c r="E34" s="47">
        <v>3.5723312491742548E-5</v>
      </c>
      <c r="F34" s="49">
        <v>1.0931483286576282E-4</v>
      </c>
      <c r="G34" s="47">
        <v>2.3917679536901472E-5</v>
      </c>
      <c r="H34" s="48">
        <v>7.3897934001239591E-5</v>
      </c>
      <c r="I34" s="47">
        <v>6.405683158336113E-5</v>
      </c>
      <c r="J34" s="48">
        <v>2.8639932718837899E-4</v>
      </c>
      <c r="K34" s="47">
        <v>4.2806692264647194E-5</v>
      </c>
      <c r="L34" s="48">
        <v>1.919542635496504E-4</v>
      </c>
      <c r="M34" s="47">
        <v>9.7089037332099277E-5</v>
      </c>
      <c r="N34" s="48">
        <v>3.8060872557893878E-4</v>
      </c>
      <c r="O34" s="47">
        <v>7.8139558613405931E-5</v>
      </c>
      <c r="P34" s="48">
        <v>1.9414732510908962E-4</v>
      </c>
      <c r="Q34" s="47">
        <v>1.2842622670496338E-4</v>
      </c>
      <c r="R34" s="48">
        <v>3.8328953976178668E-4</v>
      </c>
      <c r="S34" s="47">
        <v>1.3281234982384183E-4</v>
      </c>
      <c r="T34" s="48">
        <v>4.8992355844470158E-4</v>
      </c>
      <c r="U34" s="47">
        <v>1.8309901791539927E-4</v>
      </c>
      <c r="V34" s="48">
        <v>6.7938058997619435E-4</v>
      </c>
      <c r="W34" s="47">
        <v>4.7835359073802944E-5</v>
      </c>
      <c r="X34" s="48">
        <v>1.9414732510908962E-4</v>
      </c>
      <c r="Y34" s="47">
        <v>9.8428440792579697E-5</v>
      </c>
      <c r="Z34" s="48">
        <v>3.8666849291277554E-4</v>
      </c>
      <c r="AA34" s="47">
        <v>1.7522859594550522E-4</v>
      </c>
      <c r="AB34" s="48">
        <v>5.7475605068802837E-4</v>
      </c>
      <c r="AC34" s="47">
        <v>2.2551526403706267E-4</v>
      </c>
      <c r="AD34" s="48">
        <v>7.6421308221952115E-4</v>
      </c>
      <c r="AE34" s="47">
        <v>1.4166759545809295E-3</v>
      </c>
      <c r="AF34" s="48">
        <v>2.1250139318713941E-3</v>
      </c>
    </row>
    <row r="35" spans="1:32" x14ac:dyDescent="0.25">
      <c r="A35" s="19"/>
      <c r="B35" s="3" t="s">
        <v>2</v>
      </c>
      <c r="C35" s="21">
        <v>1.2136260276509913E-3</v>
      </c>
      <c r="D35" s="22">
        <v>2.4272520553019826E-3</v>
      </c>
      <c r="E35" s="21">
        <v>1.0221258550210512E-3</v>
      </c>
      <c r="F35" s="24">
        <v>3.1277479386948893E-3</v>
      </c>
      <c r="G35" s="21">
        <v>6.8433963542506929E-4</v>
      </c>
      <c r="H35" s="22">
        <v>2.114389279906943E-3</v>
      </c>
      <c r="I35" s="21">
        <v>1.8328127820514081E-3</v>
      </c>
      <c r="J35" s="22">
        <v>8.1945412326346195E-3</v>
      </c>
      <c r="K35" s="21">
        <v>1.2247975867786403E-3</v>
      </c>
      <c r="L35" s="22">
        <v>5.4922514758667645E-3</v>
      </c>
      <c r="M35" s="21">
        <v>2.7779399046261861E-3</v>
      </c>
      <c r="N35" s="22">
        <v>1.0890088066462756E-2</v>
      </c>
      <c r="O35" s="21">
        <v>2.235751882672042E-3</v>
      </c>
      <c r="P35" s="22">
        <v>5.5549999939968724E-3</v>
      </c>
      <c r="Q35" s="21">
        <v>3.6745687233870213E-3</v>
      </c>
      <c r="R35" s="22">
        <v>1.0966792305170446E-2</v>
      </c>
      <c r="S35" s="21">
        <v>3.8000657596472375E-3</v>
      </c>
      <c r="T35" s="22">
        <v>1.4017836005157647E-2</v>
      </c>
      <c r="U35" s="21">
        <v>5.2388826003622168E-3</v>
      </c>
      <c r="V35" s="22">
        <v>1.943863594885378E-2</v>
      </c>
      <c r="W35" s="21">
        <v>1.3686792708501386E-3</v>
      </c>
      <c r="X35" s="22">
        <v>5.5549999939968724E-3</v>
      </c>
      <c r="Y35" s="21">
        <v>2.8162633077982229E-3</v>
      </c>
      <c r="Z35" s="22">
        <v>1.1063471900024055E-2</v>
      </c>
      <c r="AA35" s="21">
        <v>5.013691787298229E-3</v>
      </c>
      <c r="AB35" s="22">
        <v>1.644508806045963E-2</v>
      </c>
      <c r="AC35" s="21">
        <v>6.4525086280132083E-3</v>
      </c>
      <c r="AD35" s="22">
        <v>2.1865888004155763E-2</v>
      </c>
      <c r="AE35" s="21">
        <v>4.0534346351517848E-2</v>
      </c>
      <c r="AF35" s="22">
        <v>6.0801519527276769E-2</v>
      </c>
    </row>
    <row r="36" spans="1:32" x14ac:dyDescent="0.25">
      <c r="A36" s="19"/>
      <c r="B36" s="2" t="s">
        <v>1</v>
      </c>
      <c r="C36" s="21">
        <v>4.8001510124452878E-3</v>
      </c>
      <c r="D36" s="22">
        <v>9.6003020248905755E-3</v>
      </c>
      <c r="E36" s="21">
        <v>4.0427267923070212E-3</v>
      </c>
      <c r="F36" s="24">
        <v>1.2370913355953082E-2</v>
      </c>
      <c r="G36" s="21">
        <v>2.7067099081585868E-3</v>
      </c>
      <c r="H36" s="22">
        <v>8.3628627035077785E-3</v>
      </c>
      <c r="I36" s="21">
        <v>7.2491673142632638E-3</v>
      </c>
      <c r="J36" s="22">
        <v>3.2411166618179603E-2</v>
      </c>
      <c r="K36" s="21">
        <v>4.844336922796082E-3</v>
      </c>
      <c r="L36" s="22">
        <v>2.1723031544992128E-2</v>
      </c>
      <c r="M36" s="21">
        <v>1.0987347619359258E-2</v>
      </c>
      <c r="N36" s="22">
        <v>4.307263198617084E-2</v>
      </c>
      <c r="O36" s="21">
        <v>8.8428778047523072E-3</v>
      </c>
      <c r="P36" s="22">
        <v>2.1971215380843657E-2</v>
      </c>
      <c r="Q36" s="21">
        <v>1.4533706739963218E-2</v>
      </c>
      <c r="R36" s="22">
        <v>4.3376013687537449E-2</v>
      </c>
      <c r="S36" s="21">
        <v>1.503007441166628E-2</v>
      </c>
      <c r="T36" s="22">
        <v>5.544354534212393E-2</v>
      </c>
      <c r="U36" s="21">
        <v>2.0720903346877189E-2</v>
      </c>
      <c r="V36" s="22">
        <v>7.6883970765728338E-2</v>
      </c>
      <c r="W36" s="21">
        <v>5.4134198163171736E-3</v>
      </c>
      <c r="X36" s="22">
        <v>2.1971215380843657E-2</v>
      </c>
      <c r="Y36" s="21">
        <v>1.1138924891389802E-2</v>
      </c>
      <c r="Z36" s="22">
        <v>4.375840220306524E-2</v>
      </c>
      <c r="AA36" s="21">
        <v>1.9830225424111569E-2</v>
      </c>
      <c r="AB36" s="22">
        <v>6.5043847367014504E-2</v>
      </c>
      <c r="AC36" s="21">
        <v>2.5521054359322476E-2</v>
      </c>
      <c r="AD36" s="22">
        <v>8.6484272790618918E-2</v>
      </c>
      <c r="AE36" s="21">
        <v>0.16032202609781218</v>
      </c>
      <c r="AF36" s="22">
        <v>0.24048303914671826</v>
      </c>
    </row>
    <row r="37" spans="1:32" ht="15.75" thickBot="1" x14ac:dyDescent="0.3">
      <c r="A37" s="33"/>
      <c r="B37" s="34" t="s">
        <v>0</v>
      </c>
      <c r="C37" s="35">
        <v>3.7055980941131911E-2</v>
      </c>
      <c r="D37" s="36">
        <v>7.4111961882263822E-2</v>
      </c>
      <c r="E37" s="35">
        <v>3.3350382847018717E-2</v>
      </c>
      <c r="F37" s="37">
        <v>0.10005114854105615</v>
      </c>
      <c r="G37" s="35">
        <v>2.2233588564679146E-2</v>
      </c>
      <c r="H37" s="36">
        <v>6.6700765694037434E-2</v>
      </c>
      <c r="I37" s="35">
        <v>6.0030689124633697E-2</v>
      </c>
      <c r="J37" s="36">
        <v>0.26680306277614974</v>
      </c>
      <c r="K37" s="35">
        <v>4.002045941642246E-2</v>
      </c>
      <c r="L37" s="36">
        <v>0.17786870851743317</v>
      </c>
      <c r="M37" s="35">
        <v>7.4111961882263822E-2</v>
      </c>
      <c r="N37" s="36">
        <v>0.18527990470565955</v>
      </c>
      <c r="O37" s="35">
        <v>7.0406363788150628E-2</v>
      </c>
      <c r="P37" s="36">
        <v>0.17416311042331997</v>
      </c>
      <c r="Q37" s="35">
        <v>0.11487354091750893</v>
      </c>
      <c r="R37" s="36">
        <v>0.17445955827084902</v>
      </c>
      <c r="S37" s="35">
        <v>0.10746234472928254</v>
      </c>
      <c r="T37" s="36">
        <v>0.2853310532467157</v>
      </c>
      <c r="U37" s="35">
        <v>0.15192952185864084</v>
      </c>
      <c r="V37" s="36">
        <v>0.28592394894177381</v>
      </c>
      <c r="W37" s="35">
        <v>4.4467177129358292E-2</v>
      </c>
      <c r="X37" s="36">
        <v>0.17416311042331997</v>
      </c>
      <c r="Y37" s="35">
        <v>8.8934354258716583E-2</v>
      </c>
      <c r="Z37" s="36">
        <v>0.17475600611837808</v>
      </c>
      <c r="AA37" s="35">
        <v>0.14451832567041445</v>
      </c>
      <c r="AB37" s="36">
        <v>0.35944301512897953</v>
      </c>
      <c r="AC37" s="35">
        <v>0.18898550279977275</v>
      </c>
      <c r="AD37" s="36">
        <v>0.36003591082403763</v>
      </c>
      <c r="AE37" s="35">
        <v>1.3340153138807487</v>
      </c>
      <c r="AF37" s="36">
        <v>2.0010229708211233</v>
      </c>
    </row>
  </sheetData>
  <mergeCells count="17">
    <mergeCell ref="AA2:AB2"/>
    <mergeCell ref="AC2:AD2"/>
    <mergeCell ref="AE2:AF2"/>
    <mergeCell ref="A21:AF21"/>
    <mergeCell ref="A4:AF4"/>
    <mergeCell ref="O2:P2"/>
    <mergeCell ref="Q2:R2"/>
    <mergeCell ref="S2:T2"/>
    <mergeCell ref="U2:V2"/>
    <mergeCell ref="W2:X2"/>
    <mergeCell ref="Y2:Z2"/>
    <mergeCell ref="C2:D2"/>
    <mergeCell ref="E2:F2"/>
    <mergeCell ref="G2:H2"/>
    <mergeCell ref="I2:J2"/>
    <mergeCell ref="K2:L2"/>
    <mergeCell ref="M2:N2"/>
  </mergeCells>
  <conditionalFormatting sqref="C36:AB37 AE36:AF37 C32:AB33 AE32:AF33 C28:AB29 AE28:AF29 C24:AB25 AE24:AF25">
    <cfRule type="cellIs" dxfId="131" priority="54" operator="greaterThan">
      <formula>1</formula>
    </cfRule>
    <cfRule type="cellIs" dxfId="130" priority="65" operator="between">
      <formula>0.1</formula>
      <formula>1</formula>
    </cfRule>
    <cfRule type="cellIs" dxfId="129" priority="66" operator="lessThan">
      <formula>0.1</formula>
    </cfRule>
  </conditionalFormatting>
  <conditionalFormatting sqref="AC34:AD34 AC30:AD30 AC26:AD26 AC22:AD22">
    <cfRule type="iconSet" priority="38">
      <iconSet reverse="1">
        <cfvo type="percent" val="0"/>
        <cfvo type="num" val="5.0000000000000001E-3"/>
        <cfvo type="num" val="0.05"/>
      </iconSet>
    </cfRule>
    <cfRule type="colorScale" priority="39">
      <colorScale>
        <cfvo type="num" val="0.01"/>
        <cfvo type="num" val="2.75E-2"/>
        <cfvo type="num" val="0.05"/>
        <color rgb="FF00B050"/>
        <color rgb="FFFFFF00"/>
        <color rgb="FFFF0000"/>
      </colorScale>
    </cfRule>
    <cfRule type="cellIs" dxfId="128" priority="46" operator="greaterThan">
      <formula>0.05</formula>
    </cfRule>
    <cfRule type="cellIs" dxfId="127" priority="47" operator="between">
      <formula>0.005</formula>
      <formula>0.05</formula>
    </cfRule>
    <cfRule type="cellIs" dxfId="126" priority="51" operator="lessThan">
      <formula>0.005</formula>
    </cfRule>
  </conditionalFormatting>
  <conditionalFormatting sqref="AC35:AD35 AC31:AD31 AC27:AD27 AC23:AD23">
    <cfRule type="iconSet" priority="36">
      <iconSet reverse="1">
        <cfvo type="percent" val="0"/>
        <cfvo type="num" val="0.02"/>
        <cfvo type="num" val="0.5"/>
      </iconSet>
    </cfRule>
    <cfRule type="colorScale" priority="37">
      <colorScale>
        <cfvo type="num" val="0.02"/>
        <cfvo type="num" val="0.26"/>
        <cfvo type="num" val="0.5"/>
        <color rgb="FF00B050"/>
        <color rgb="FFFFFF00"/>
        <color rgb="FFFF0000"/>
      </colorScale>
    </cfRule>
    <cfRule type="cellIs" dxfId="125" priority="44" operator="greaterThan">
      <formula>0.5</formula>
    </cfRule>
    <cfRule type="cellIs" dxfId="124" priority="45" operator="between">
      <formula>0.02</formula>
      <formula>0.5</formula>
    </cfRule>
    <cfRule type="cellIs" dxfId="123" priority="50" operator="lessThan">
      <formula>0.02</formula>
    </cfRule>
  </conditionalFormatting>
  <conditionalFormatting sqref="AC36:AD37 AC32:AD33 AC28:AD28 AC24:AD24">
    <cfRule type="cellIs" dxfId="122" priority="42" operator="greaterThan">
      <formula>1</formula>
    </cfRule>
    <cfRule type="cellIs" dxfId="121" priority="43" operator="between">
      <formula>0.1</formula>
      <formula>1</formula>
    </cfRule>
    <cfRule type="cellIs" dxfId="120" priority="49" operator="lessThan">
      <formula>0.1</formula>
    </cfRule>
  </conditionalFormatting>
  <conditionalFormatting sqref="AC29:AD29 AC25:AD25">
    <cfRule type="cellIs" dxfId="119" priority="40" operator="greaterThan">
      <formula>1</formula>
    </cfRule>
    <cfRule type="cellIs" dxfId="118" priority="41" operator="between">
      <formula>0.1</formula>
      <formula>1</formula>
    </cfRule>
    <cfRule type="cellIs" dxfId="117" priority="48" operator="lessThan">
      <formula>0.1</formula>
    </cfRule>
  </conditionalFormatting>
  <conditionalFormatting sqref="AC36:AD37 AC32:AD33 AC28:AD29 AC24:AD25">
    <cfRule type="iconSet" priority="34">
      <iconSet reverse="1">
        <cfvo type="percent" val="0"/>
        <cfvo type="num" val="0.1"/>
        <cfvo type="num" val="1"/>
      </iconSet>
    </cfRule>
    <cfRule type="colorScale" priority="35">
      <colorScale>
        <cfvo type="num" val="0.1"/>
        <cfvo type="num" val="0.55000000000000004"/>
        <cfvo type="num" val="1"/>
        <color rgb="FF00B050"/>
        <color rgb="FFFFFF00"/>
        <color rgb="FFFF0000"/>
      </colorScale>
    </cfRule>
  </conditionalFormatting>
  <conditionalFormatting sqref="C34:AB34 AE34:AF34 C30:AB30 AE30:AF30 C26:AB26 AE26:AF26 C22:AB22 AE22:AF22">
    <cfRule type="iconSet" priority="55">
      <iconSet reverse="1">
        <cfvo type="percent" val="0"/>
        <cfvo type="num" val="5.0000000000000001E-3"/>
        <cfvo type="num" val="0.05"/>
      </iconSet>
    </cfRule>
    <cfRule type="colorScale" priority="56">
      <colorScale>
        <cfvo type="num" val="0.01"/>
        <cfvo type="num" val="2.75E-2"/>
        <cfvo type="num" val="0.05"/>
        <color rgb="FF00B050"/>
        <color rgb="FFFFFF00"/>
        <color rgb="FFFF0000"/>
      </colorScale>
    </cfRule>
    <cfRule type="cellIs" dxfId="116" priority="57" operator="greaterThan">
      <formula>0.05</formula>
    </cfRule>
    <cfRule type="cellIs" dxfId="115" priority="58" operator="between">
      <formula>0.005</formula>
      <formula>0.05</formula>
    </cfRule>
    <cfRule type="cellIs" dxfId="114" priority="59" operator="lessThan">
      <formula>0.005</formula>
    </cfRule>
  </conditionalFormatting>
  <conditionalFormatting sqref="C35:AB35 AE35:AF35 C31:AB31 AE31:AF31 C27:AB27 AE27:AF27 C23:AB23 AE23:AF23">
    <cfRule type="iconSet" priority="60">
      <iconSet reverse="1">
        <cfvo type="percent" val="0"/>
        <cfvo type="num" val="0.02"/>
        <cfvo type="num" val="0.5"/>
      </iconSet>
    </cfRule>
    <cfRule type="colorScale" priority="61">
      <colorScale>
        <cfvo type="num" val="0.02"/>
        <cfvo type="num" val="0.26"/>
        <cfvo type="num" val="0.5"/>
        <color rgb="FF00B050"/>
        <color rgb="FFFFFF00"/>
        <color rgb="FFFF0000"/>
      </colorScale>
    </cfRule>
    <cfRule type="cellIs" dxfId="113" priority="62" operator="greaterThan">
      <formula>0.5</formula>
    </cfRule>
    <cfRule type="cellIs" dxfId="112" priority="63" operator="between">
      <formula>0.02</formula>
      <formula>0.5</formula>
    </cfRule>
    <cfRule type="cellIs" dxfId="111" priority="64" operator="lessThan">
      <formula>0.02</formula>
    </cfRule>
  </conditionalFormatting>
  <conditionalFormatting sqref="C36:AB37 AE36:AF37 C32:AB33 AE32:AF33 C28:AB29 AE28:AF29 C24:AB25 AE24:AF25">
    <cfRule type="iconSet" priority="52">
      <iconSet reverse="1">
        <cfvo type="percent" val="0"/>
        <cfvo type="num" val="0.1"/>
        <cfvo type="num" val="1"/>
      </iconSet>
    </cfRule>
    <cfRule type="colorScale" priority="53">
      <colorScale>
        <cfvo type="num" val="0.1"/>
        <cfvo type="num" val="0.55000000000000004"/>
        <cfvo type="num" val="1"/>
        <color rgb="FF00B050"/>
        <color rgb="FFFFFF00"/>
        <color rgb="FFFF0000"/>
      </colorScale>
    </cfRule>
  </conditionalFormatting>
  <conditionalFormatting sqref="C19:AB20 AE19:AF20 C15:AB16 AE15:AF16 C11:AB12 AE11:AF12 C7:AB8 AE7:AF8">
    <cfRule type="cellIs" dxfId="110" priority="21" operator="greaterThan">
      <formula>1</formula>
    </cfRule>
    <cfRule type="cellIs" dxfId="109" priority="32" operator="between">
      <formula>0.1</formula>
      <formula>1</formula>
    </cfRule>
    <cfRule type="cellIs" dxfId="108" priority="33" operator="lessThan">
      <formula>0.1</formula>
    </cfRule>
  </conditionalFormatting>
  <conditionalFormatting sqref="AC17:AD17 AC13:AD13 AC9:AD9 AC5:AD5">
    <cfRule type="iconSet" priority="5">
      <iconSet reverse="1">
        <cfvo type="percent" val="0"/>
        <cfvo type="num" val="5.0000000000000001E-3"/>
        <cfvo type="num" val="0.05"/>
      </iconSet>
    </cfRule>
    <cfRule type="colorScale" priority="6">
      <colorScale>
        <cfvo type="num" val="0.01"/>
        <cfvo type="num" val="2.75E-2"/>
        <cfvo type="num" val="0.05"/>
        <color rgb="FF00B050"/>
        <color rgb="FFFFFF00"/>
        <color rgb="FFFF0000"/>
      </colorScale>
    </cfRule>
    <cfRule type="cellIs" dxfId="107" priority="13" operator="greaterThan">
      <formula>0.05</formula>
    </cfRule>
    <cfRule type="cellIs" dxfId="106" priority="14" operator="between">
      <formula>0.005</formula>
      <formula>0.05</formula>
    </cfRule>
    <cfRule type="cellIs" dxfId="105" priority="18" operator="lessThan">
      <formula>0.005</formula>
    </cfRule>
  </conditionalFormatting>
  <conditionalFormatting sqref="AC18:AD18 AC14:AD14 AC10:AD10 AC6:AD6">
    <cfRule type="iconSet" priority="3">
      <iconSet reverse="1">
        <cfvo type="percent" val="0"/>
        <cfvo type="num" val="0.02"/>
        <cfvo type="num" val="0.5"/>
      </iconSet>
    </cfRule>
    <cfRule type="colorScale" priority="4">
      <colorScale>
        <cfvo type="num" val="0.02"/>
        <cfvo type="num" val="0.26"/>
        <cfvo type="num" val="0.5"/>
        <color rgb="FF00B050"/>
        <color rgb="FFFFFF00"/>
        <color rgb="FFFF0000"/>
      </colorScale>
    </cfRule>
    <cfRule type="cellIs" dxfId="104" priority="11" operator="greaterThan">
      <formula>0.5</formula>
    </cfRule>
    <cfRule type="cellIs" dxfId="103" priority="12" operator="between">
      <formula>0.02</formula>
      <formula>0.5</formula>
    </cfRule>
    <cfRule type="cellIs" dxfId="102" priority="17" operator="lessThan">
      <formula>0.02</formula>
    </cfRule>
  </conditionalFormatting>
  <conditionalFormatting sqref="AC19:AD20 AC15:AD16 AC11:AD11 AC7:AD7">
    <cfRule type="cellIs" dxfId="101" priority="9" operator="greaterThan">
      <formula>1</formula>
    </cfRule>
    <cfRule type="cellIs" dxfId="100" priority="10" operator="between">
      <formula>0.1</formula>
      <formula>1</formula>
    </cfRule>
    <cfRule type="cellIs" dxfId="99" priority="16" operator="lessThan">
      <formula>0.1</formula>
    </cfRule>
  </conditionalFormatting>
  <conditionalFormatting sqref="AC12:AD12 AC8:AD8">
    <cfRule type="cellIs" dxfId="98" priority="7" operator="greaterThan">
      <formula>1</formula>
    </cfRule>
    <cfRule type="cellIs" dxfId="97" priority="8" operator="between">
      <formula>0.1</formula>
      <formula>1</formula>
    </cfRule>
    <cfRule type="cellIs" dxfId="96" priority="15" operator="lessThan">
      <formula>0.1</formula>
    </cfRule>
  </conditionalFormatting>
  <conditionalFormatting sqref="AC19:AD20 AC15:AD16 AC11:AD12 AC7:AD8">
    <cfRule type="iconSet" priority="1">
      <iconSet reverse="1">
        <cfvo type="percent" val="0"/>
        <cfvo type="num" val="0.1"/>
        <cfvo type="num" val="1"/>
      </iconSet>
    </cfRule>
    <cfRule type="colorScale" priority="2">
      <colorScale>
        <cfvo type="num" val="0.1"/>
        <cfvo type="num" val="0.55000000000000004"/>
        <cfvo type="num" val="1"/>
        <color rgb="FF00B050"/>
        <color rgb="FFFFFF00"/>
        <color rgb="FFFF0000"/>
      </colorScale>
    </cfRule>
  </conditionalFormatting>
  <conditionalFormatting sqref="C17:AB17 AE17:AF17 C13:AB13 AE13:AF13 C9:AB9 AE9:AF9 C5:AB5 AE5:AF5">
    <cfRule type="iconSet" priority="22">
      <iconSet reverse="1">
        <cfvo type="percent" val="0"/>
        <cfvo type="num" val="5.0000000000000001E-3"/>
        <cfvo type="num" val="0.05"/>
      </iconSet>
    </cfRule>
    <cfRule type="colorScale" priority="23">
      <colorScale>
        <cfvo type="num" val="0.01"/>
        <cfvo type="num" val="2.75E-2"/>
        <cfvo type="num" val="0.05"/>
        <color rgb="FF00B050"/>
        <color rgb="FFFFFF00"/>
        <color rgb="FFFF0000"/>
      </colorScale>
    </cfRule>
    <cfRule type="cellIs" dxfId="95" priority="24" operator="greaterThan">
      <formula>0.05</formula>
    </cfRule>
    <cfRule type="cellIs" dxfId="94" priority="25" operator="between">
      <formula>0.005</formula>
      <formula>0.05</formula>
    </cfRule>
    <cfRule type="cellIs" dxfId="93" priority="26" operator="lessThan">
      <formula>0.005</formula>
    </cfRule>
  </conditionalFormatting>
  <conditionalFormatting sqref="C18:AB18 AE18:AF18 C14:AB14 AE14:AF14 C10:AB10 AE10:AF10 C6:AB6 AE6:AF6">
    <cfRule type="iconSet" priority="27">
      <iconSet reverse="1">
        <cfvo type="percent" val="0"/>
        <cfvo type="num" val="0.02"/>
        <cfvo type="num" val="0.5"/>
      </iconSet>
    </cfRule>
    <cfRule type="colorScale" priority="28">
      <colorScale>
        <cfvo type="num" val="0.02"/>
        <cfvo type="num" val="0.26"/>
        <cfvo type="num" val="0.5"/>
        <color rgb="FF00B050"/>
        <color rgb="FFFFFF00"/>
        <color rgb="FFFF0000"/>
      </colorScale>
    </cfRule>
    <cfRule type="cellIs" dxfId="92" priority="29" operator="greaterThan">
      <formula>0.5</formula>
    </cfRule>
    <cfRule type="cellIs" dxfId="91" priority="30" operator="between">
      <formula>0.02</formula>
      <formula>0.5</formula>
    </cfRule>
    <cfRule type="cellIs" dxfId="90" priority="31" operator="lessThan">
      <formula>0.02</formula>
    </cfRule>
  </conditionalFormatting>
  <conditionalFormatting sqref="C19:AB20 AE19:AF20 C15:AB16 AE15:AF16 C11:AB12 AE11:AF12 C7:AB8 AE7:AF8">
    <cfRule type="iconSet" priority="19">
      <iconSet reverse="1">
        <cfvo type="percent" val="0"/>
        <cfvo type="num" val="0.1"/>
        <cfvo type="num" val="1"/>
      </iconSet>
    </cfRule>
    <cfRule type="colorScale" priority="20">
      <colorScale>
        <cfvo type="num" val="0.1"/>
        <cfvo type="num" val="0.55000000000000004"/>
        <cfvo type="num" val="1"/>
        <color rgb="FF00B050"/>
        <color rgb="FFFFFF00"/>
        <color rgb="FFFF0000"/>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94"/>
  <sheetViews>
    <sheetView tabSelected="1" zoomScale="80" zoomScaleNormal="80" workbookViewId="0">
      <pane xSplit="3" ySplit="20" topLeftCell="D21" activePane="bottomRight" state="frozen"/>
      <selection pane="topRight" activeCell="D1" sqref="D1"/>
      <selection pane="bottomLeft" activeCell="A19" sqref="A19"/>
      <selection pane="bottomRight"/>
    </sheetView>
  </sheetViews>
  <sheetFormatPr defaultRowHeight="15" outlineLevelRow="1" x14ac:dyDescent="0.25"/>
  <cols>
    <col min="1" max="1" width="28.140625" customWidth="1"/>
    <col min="2" max="2" width="44.140625" bestFit="1" customWidth="1"/>
    <col min="3" max="3" width="26.42578125" customWidth="1"/>
    <col min="4" max="4" width="22.28515625" customWidth="1"/>
    <col min="5" max="5" width="15.140625" customWidth="1"/>
    <col min="6" max="6" width="17.28515625" customWidth="1"/>
    <col min="7" max="7" width="13.7109375" customWidth="1"/>
    <col min="8" max="8" width="16.42578125" customWidth="1"/>
    <col min="9" max="9" width="18.5703125" customWidth="1"/>
    <col min="10" max="10" width="18.7109375" customWidth="1"/>
    <col min="11" max="13" width="23.140625" customWidth="1"/>
    <col min="14" max="14" width="16.140625" customWidth="1"/>
    <col min="15" max="15" width="15.7109375" customWidth="1"/>
    <col min="16" max="16" width="15.85546875" customWidth="1"/>
    <col min="17" max="19" width="22.7109375" customWidth="1"/>
    <col min="20" max="20" width="11.5703125" customWidth="1"/>
    <col min="21" max="21" width="15" bestFit="1" customWidth="1"/>
    <col min="22" max="23" width="11.5703125" customWidth="1"/>
    <col min="24" max="24" width="15" bestFit="1" customWidth="1"/>
    <col min="25" max="38" width="11.5703125" customWidth="1"/>
    <col min="39" max="41" width="12" bestFit="1" customWidth="1"/>
    <col min="42" max="43" width="13.5703125" bestFit="1" customWidth="1"/>
  </cols>
  <sheetData>
    <row r="1" spans="1:23" ht="22.5" x14ac:dyDescent="0.3">
      <c r="A1" s="329" t="s">
        <v>426</v>
      </c>
    </row>
    <row r="2" spans="1:23" ht="20.25" customHeight="1" thickBot="1" x14ac:dyDescent="0.35">
      <c r="A2" s="146" t="s">
        <v>422</v>
      </c>
      <c r="B2" s="12" t="s">
        <v>25</v>
      </c>
      <c r="C2" s="13" t="s">
        <v>26</v>
      </c>
      <c r="D2" s="12" t="s">
        <v>27</v>
      </c>
      <c r="E2" s="12" t="s">
        <v>28</v>
      </c>
      <c r="F2" s="128"/>
      <c r="G2" s="128"/>
      <c r="H2" s="146" t="s">
        <v>83</v>
      </c>
      <c r="I2" s="146"/>
      <c r="J2" s="128"/>
      <c r="K2" s="128" t="s">
        <v>54</v>
      </c>
      <c r="L2" s="128"/>
      <c r="M2" s="128"/>
      <c r="N2" s="128"/>
      <c r="O2" s="128"/>
      <c r="P2" s="128"/>
      <c r="Q2" s="128"/>
      <c r="R2" s="128"/>
      <c r="S2" s="128"/>
      <c r="T2" s="128"/>
      <c r="U2" s="128"/>
      <c r="V2" s="128"/>
    </row>
    <row r="3" spans="1:23" ht="15.75" hidden="1" outlineLevel="1" thickTop="1" x14ac:dyDescent="0.25">
      <c r="A3" s="5" t="s">
        <v>15</v>
      </c>
      <c r="B3" s="285">
        <v>1651095.0709765542</v>
      </c>
      <c r="C3" s="285">
        <v>203215.6117582419</v>
      </c>
      <c r="D3" s="285">
        <v>31852.957905019099</v>
      </c>
      <c r="E3" s="285">
        <v>23673.742873114701</v>
      </c>
      <c r="H3" s="129" t="s">
        <v>22</v>
      </c>
      <c r="I3" s="129"/>
      <c r="J3" s="129"/>
      <c r="K3" s="130" t="s">
        <v>21</v>
      </c>
      <c r="L3" s="4">
        <v>10</v>
      </c>
      <c r="M3" s="1"/>
      <c r="N3" s="1"/>
      <c r="O3" s="1"/>
      <c r="P3" s="1"/>
      <c r="Q3" s="1"/>
      <c r="R3" s="1"/>
      <c r="S3" s="1"/>
      <c r="T3" s="1"/>
      <c r="U3" s="1"/>
      <c r="V3" s="1"/>
    </row>
    <row r="4" spans="1:23" ht="15.75" hidden="1" outlineLevel="1" thickTop="1" x14ac:dyDescent="0.25">
      <c r="A4" s="5" t="s">
        <v>12</v>
      </c>
      <c r="B4" s="285">
        <v>11087777.232160948</v>
      </c>
      <c r="C4" s="285">
        <v>734118.32393994578</v>
      </c>
      <c r="D4" s="285">
        <v>120235.29010566139</v>
      </c>
      <c r="E4" s="285">
        <v>87065.38679362199</v>
      </c>
      <c r="H4" s="130" t="s">
        <v>20</v>
      </c>
      <c r="I4" s="130"/>
      <c r="J4" s="130"/>
      <c r="K4" s="130"/>
      <c r="L4" s="4">
        <v>0.04</v>
      </c>
      <c r="M4" s="1"/>
      <c r="N4" s="1"/>
      <c r="O4" s="1"/>
      <c r="P4" s="1"/>
      <c r="Q4" s="1"/>
      <c r="R4" s="1"/>
      <c r="S4" s="1"/>
      <c r="T4" s="1"/>
      <c r="U4" s="1"/>
      <c r="V4" s="1"/>
    </row>
    <row r="5" spans="1:23" ht="15.75" hidden="1" outlineLevel="1" thickTop="1" x14ac:dyDescent="0.25">
      <c r="A5" s="5" t="s">
        <v>23</v>
      </c>
      <c r="B5" s="285">
        <v>34183192.085989609</v>
      </c>
      <c r="C5" s="285">
        <v>2959818.3234389261</v>
      </c>
      <c r="D5" s="285">
        <v>781058.66879972571</v>
      </c>
      <c r="E5" s="285">
        <v>320061.95452821074</v>
      </c>
      <c r="H5" s="130" t="s">
        <v>19</v>
      </c>
      <c r="I5" s="130"/>
      <c r="J5" s="130"/>
      <c r="K5" s="4"/>
      <c r="L5" s="130">
        <v>0.8</v>
      </c>
      <c r="M5" s="1"/>
      <c r="N5" s="1"/>
      <c r="O5" s="1"/>
      <c r="P5" s="1"/>
      <c r="Q5" s="1"/>
      <c r="R5" s="1"/>
      <c r="S5" s="1"/>
      <c r="T5" s="1"/>
      <c r="U5" s="1"/>
      <c r="V5" s="1"/>
    </row>
    <row r="6" spans="1:23" ht="16.5" hidden="1" outlineLevel="1" thickTop="1" thickBot="1" x14ac:dyDescent="0.3">
      <c r="A6" s="39" t="s">
        <v>53</v>
      </c>
      <c r="B6" s="286">
        <v>156650996.35286289</v>
      </c>
      <c r="C6" s="286">
        <v>5474954.446525461</v>
      </c>
      <c r="D6" s="286">
        <v>1384237.1207238268</v>
      </c>
      <c r="E6" s="286">
        <v>1349309.8476985751</v>
      </c>
      <c r="F6" s="29"/>
      <c r="G6" s="29"/>
      <c r="H6" s="211" t="s">
        <v>18</v>
      </c>
      <c r="I6" s="211"/>
      <c r="J6" s="211"/>
      <c r="K6" s="212" t="s">
        <v>17</v>
      </c>
      <c r="L6" s="211">
        <v>800</v>
      </c>
      <c r="M6" s="213"/>
      <c r="N6" s="213"/>
      <c r="O6" s="213"/>
      <c r="P6" s="213"/>
      <c r="Q6" s="213"/>
      <c r="R6" s="213"/>
      <c r="S6" s="1"/>
      <c r="T6" s="1"/>
      <c r="U6" s="1"/>
      <c r="V6" s="1"/>
    </row>
    <row r="7" spans="1:23" ht="21" collapsed="1" thickTop="1" thickBot="1" x14ac:dyDescent="0.35">
      <c r="A7" s="146" t="s">
        <v>249</v>
      </c>
      <c r="H7" s="14"/>
      <c r="I7" s="14"/>
      <c r="J7" s="14"/>
      <c r="K7" s="14"/>
      <c r="L7" s="14"/>
      <c r="M7" s="14"/>
      <c r="N7" s="14"/>
      <c r="O7" s="14"/>
      <c r="P7" s="1"/>
      <c r="Q7" s="1"/>
      <c r="R7" s="1"/>
      <c r="S7" s="1"/>
      <c r="T7" s="1"/>
      <c r="U7" s="1"/>
      <c r="V7" s="1"/>
      <c r="W7" s="1"/>
    </row>
    <row r="8" spans="1:23" ht="18.75" outlineLevel="1" thickTop="1" thickBot="1" x14ac:dyDescent="0.35">
      <c r="A8" s="63" t="s">
        <v>62</v>
      </c>
      <c r="B8" s="64" t="s">
        <v>416</v>
      </c>
      <c r="C8" s="64"/>
      <c r="D8" s="64" t="s">
        <v>89</v>
      </c>
      <c r="E8" s="64" t="s">
        <v>417</v>
      </c>
      <c r="F8" s="64"/>
      <c r="G8" s="170"/>
      <c r="H8" s="171" t="s">
        <v>418</v>
      </c>
      <c r="I8" s="171"/>
      <c r="J8" s="171" t="s">
        <v>89</v>
      </c>
      <c r="K8" s="64" t="s">
        <v>419</v>
      </c>
      <c r="L8" s="64"/>
      <c r="M8" s="61" t="s">
        <v>89</v>
      </c>
      <c r="N8" s="61" t="s">
        <v>420</v>
      </c>
      <c r="O8" s="61"/>
      <c r="P8" s="171" t="s">
        <v>89</v>
      </c>
      <c r="Q8" s="171" t="s">
        <v>421</v>
      </c>
      <c r="R8" s="171"/>
      <c r="S8" s="171"/>
      <c r="T8" s="1"/>
      <c r="U8" s="1"/>
      <c r="V8" s="1"/>
      <c r="W8" s="1"/>
    </row>
    <row r="9" spans="1:23" ht="18" outlineLevel="1" thickTop="1" x14ac:dyDescent="0.3">
      <c r="A9" s="257"/>
      <c r="B9" s="207" t="s">
        <v>14</v>
      </c>
      <c r="C9" s="208" t="s">
        <v>201</v>
      </c>
      <c r="D9" s="209" t="s">
        <v>13</v>
      </c>
      <c r="E9" s="207" t="s">
        <v>14</v>
      </c>
      <c r="F9" s="208" t="s">
        <v>201</v>
      </c>
      <c r="G9" s="209" t="s">
        <v>13</v>
      </c>
      <c r="H9" s="207" t="s">
        <v>14</v>
      </c>
      <c r="I9" s="208" t="s">
        <v>201</v>
      </c>
      <c r="J9" s="209" t="s">
        <v>13</v>
      </c>
      <c r="K9" s="207" t="s">
        <v>14</v>
      </c>
      <c r="L9" s="208" t="s">
        <v>201</v>
      </c>
      <c r="M9" s="209" t="s">
        <v>13</v>
      </c>
      <c r="N9" s="207" t="s">
        <v>14</v>
      </c>
      <c r="O9" s="208" t="s">
        <v>201</v>
      </c>
      <c r="P9" s="209" t="s">
        <v>13</v>
      </c>
      <c r="Q9" s="207" t="s">
        <v>14</v>
      </c>
      <c r="R9" s="208" t="s">
        <v>201</v>
      </c>
      <c r="S9" s="209" t="s">
        <v>13</v>
      </c>
      <c r="T9" s="1"/>
      <c r="U9" s="1"/>
      <c r="V9" s="1"/>
      <c r="W9" s="1"/>
    </row>
    <row r="10" spans="1:23" s="246" customFormat="1" outlineLevel="1" x14ac:dyDescent="0.25">
      <c r="A10" s="258" t="s">
        <v>74</v>
      </c>
      <c r="B10" s="247">
        <v>120</v>
      </c>
      <c r="C10" s="251">
        <v>150</v>
      </c>
      <c r="D10" s="262">
        <v>270</v>
      </c>
      <c r="E10" s="248">
        <v>25000</v>
      </c>
      <c r="F10" s="252">
        <v>40000</v>
      </c>
      <c r="G10" s="263">
        <v>60000</v>
      </c>
      <c r="H10" s="247">
        <v>0</v>
      </c>
      <c r="I10" s="251">
        <v>110</v>
      </c>
      <c r="J10" s="262">
        <v>110</v>
      </c>
      <c r="K10" s="270">
        <v>0.2</v>
      </c>
      <c r="L10" s="256">
        <v>0.25</v>
      </c>
      <c r="M10" s="271">
        <v>0.35</v>
      </c>
      <c r="N10" s="249">
        <v>500</v>
      </c>
      <c r="O10" s="253">
        <v>2500</v>
      </c>
      <c r="P10" s="275">
        <v>3000</v>
      </c>
      <c r="Q10" s="278">
        <v>0</v>
      </c>
      <c r="R10" s="254">
        <v>0</v>
      </c>
      <c r="S10" s="279">
        <v>0</v>
      </c>
      <c r="T10" s="245"/>
      <c r="U10" s="245"/>
      <c r="V10" s="245"/>
      <c r="W10" s="245"/>
    </row>
    <row r="11" spans="1:23" s="246" customFormat="1" outlineLevel="1" x14ac:dyDescent="0.25">
      <c r="A11" s="258" t="s">
        <v>75</v>
      </c>
      <c r="B11" s="247">
        <v>150</v>
      </c>
      <c r="C11" s="251"/>
      <c r="D11" s="262">
        <v>300</v>
      </c>
      <c r="E11" s="248">
        <v>50000</v>
      </c>
      <c r="F11" s="252"/>
      <c r="G11" s="263">
        <v>200000</v>
      </c>
      <c r="H11" s="247">
        <v>0</v>
      </c>
      <c r="I11" s="251">
        <v>0</v>
      </c>
      <c r="J11" s="262">
        <v>0</v>
      </c>
      <c r="K11" s="270">
        <v>0.2</v>
      </c>
      <c r="L11" s="256">
        <v>0.25</v>
      </c>
      <c r="M11" s="271">
        <v>0.35</v>
      </c>
      <c r="N11" s="249">
        <v>500</v>
      </c>
      <c r="O11" s="253">
        <v>2500</v>
      </c>
      <c r="P11" s="275">
        <v>3000</v>
      </c>
      <c r="Q11" s="278">
        <v>0</v>
      </c>
      <c r="R11" s="254">
        <v>0</v>
      </c>
      <c r="S11" s="279">
        <v>0</v>
      </c>
      <c r="T11" s="245"/>
      <c r="U11" s="245"/>
      <c r="V11" s="245"/>
      <c r="W11" s="245"/>
    </row>
    <row r="12" spans="1:23" s="246" customFormat="1" outlineLevel="1" x14ac:dyDescent="0.25">
      <c r="A12" s="259" t="s">
        <v>93</v>
      </c>
      <c r="B12" s="248">
        <v>35000</v>
      </c>
      <c r="C12" s="252">
        <v>80000</v>
      </c>
      <c r="D12" s="263">
        <v>110000</v>
      </c>
      <c r="E12" s="248">
        <v>10000</v>
      </c>
      <c r="F12" s="252">
        <v>20000</v>
      </c>
      <c r="G12" s="263">
        <v>30000</v>
      </c>
      <c r="H12" s="248">
        <v>0</v>
      </c>
      <c r="I12" s="252">
        <v>2000</v>
      </c>
      <c r="J12" s="263">
        <v>2000</v>
      </c>
      <c r="K12" s="270">
        <v>0.25</v>
      </c>
      <c r="L12" s="256">
        <v>0.35</v>
      </c>
      <c r="M12" s="271">
        <v>0.5</v>
      </c>
      <c r="N12" s="249">
        <v>5000</v>
      </c>
      <c r="O12" s="253">
        <v>10000</v>
      </c>
      <c r="P12" s="275">
        <v>15000</v>
      </c>
      <c r="Q12" s="280">
        <v>-0.04</v>
      </c>
      <c r="R12" s="255">
        <v>-0.1</v>
      </c>
      <c r="S12" s="281">
        <v>-0.15</v>
      </c>
      <c r="T12" s="245"/>
      <c r="U12" s="245"/>
      <c r="V12" s="245"/>
      <c r="W12" s="245"/>
    </row>
    <row r="13" spans="1:23" s="246" customFormat="1" outlineLevel="1" x14ac:dyDescent="0.25">
      <c r="A13" s="260" t="s">
        <v>94</v>
      </c>
      <c r="B13" s="248">
        <v>30000</v>
      </c>
      <c r="C13" s="252"/>
      <c r="D13" s="263">
        <v>80000</v>
      </c>
      <c r="E13" s="248">
        <v>10000</v>
      </c>
      <c r="F13" s="252"/>
      <c r="G13" s="263">
        <v>30000</v>
      </c>
      <c r="H13" s="248">
        <v>0</v>
      </c>
      <c r="I13" s="252"/>
      <c r="J13" s="263">
        <v>2000</v>
      </c>
      <c r="K13" s="270">
        <v>0.3</v>
      </c>
      <c r="L13" s="256"/>
      <c r="M13" s="271">
        <v>1.1499999999999999</v>
      </c>
      <c r="N13" s="249">
        <v>5000</v>
      </c>
      <c r="O13" s="253"/>
      <c r="P13" s="275">
        <v>15000</v>
      </c>
      <c r="Q13" s="280">
        <v>-0.04</v>
      </c>
      <c r="R13" s="255"/>
      <c r="S13" s="281">
        <v>-0.15</v>
      </c>
      <c r="T13" s="245"/>
      <c r="U13" s="245"/>
      <c r="V13" s="245"/>
      <c r="W13" s="245"/>
    </row>
    <row r="14" spans="1:23" s="246" customFormat="1" outlineLevel="1" x14ac:dyDescent="0.25">
      <c r="A14" s="259" t="s">
        <v>415</v>
      </c>
      <c r="B14" s="332">
        <v>15000</v>
      </c>
      <c r="C14" s="333"/>
      <c r="D14" s="334">
        <v>50000</v>
      </c>
      <c r="E14" s="248">
        <v>25000</v>
      </c>
      <c r="F14" s="252"/>
      <c r="G14" s="263">
        <v>100000</v>
      </c>
      <c r="H14" s="248">
        <v>0</v>
      </c>
      <c r="I14" s="252"/>
      <c r="J14" s="263">
        <v>0</v>
      </c>
      <c r="K14" s="270">
        <v>0.4</v>
      </c>
      <c r="L14" s="256"/>
      <c r="M14" s="271">
        <v>0.8</v>
      </c>
      <c r="N14" s="249">
        <v>1000</v>
      </c>
      <c r="O14" s="253"/>
      <c r="P14" s="275">
        <v>6000</v>
      </c>
      <c r="Q14" s="280">
        <v>-0.04</v>
      </c>
      <c r="R14" s="255"/>
      <c r="S14" s="281">
        <v>-0.15</v>
      </c>
      <c r="T14" s="245"/>
      <c r="U14" s="245"/>
      <c r="V14" s="245"/>
      <c r="W14" s="245"/>
    </row>
    <row r="15" spans="1:23" s="246" customFormat="1" outlineLevel="1" x14ac:dyDescent="0.25">
      <c r="A15" s="259" t="s">
        <v>92</v>
      </c>
      <c r="B15" s="248">
        <v>100000</v>
      </c>
      <c r="C15" s="252"/>
      <c r="D15" s="263">
        <v>175000</v>
      </c>
      <c r="E15" s="248">
        <v>100000</v>
      </c>
      <c r="F15" s="252"/>
      <c r="G15" s="263">
        <v>250000</v>
      </c>
      <c r="H15" s="248">
        <v>0</v>
      </c>
      <c r="I15" s="252"/>
      <c r="J15" s="263">
        <v>26400</v>
      </c>
      <c r="K15" s="270">
        <v>0.6</v>
      </c>
      <c r="L15" s="256"/>
      <c r="M15" s="271">
        <v>1</v>
      </c>
      <c r="N15" s="249">
        <v>20000</v>
      </c>
      <c r="O15" s="253"/>
      <c r="P15" s="275">
        <v>75000</v>
      </c>
      <c r="Q15" s="280">
        <v>-0.04</v>
      </c>
      <c r="R15" s="255"/>
      <c r="S15" s="281">
        <v>-0.15</v>
      </c>
      <c r="T15" s="245"/>
      <c r="U15" s="245"/>
      <c r="V15" s="245"/>
      <c r="W15" s="245"/>
    </row>
    <row r="16" spans="1:23" s="246" customFormat="1" outlineLevel="1" x14ac:dyDescent="0.25">
      <c r="A16" s="350" t="s">
        <v>529</v>
      </c>
      <c r="B16" s="351">
        <v>50000</v>
      </c>
      <c r="C16" s="352"/>
      <c r="D16" s="353">
        <v>100000</v>
      </c>
      <c r="E16" s="351">
        <v>30000</v>
      </c>
      <c r="F16" s="352"/>
      <c r="G16" s="353">
        <v>90000</v>
      </c>
      <c r="H16" s="351">
        <v>0</v>
      </c>
      <c r="I16" s="352"/>
      <c r="J16" s="353">
        <v>2000</v>
      </c>
      <c r="K16" s="354">
        <v>0.6</v>
      </c>
      <c r="L16" s="355"/>
      <c r="M16" s="356">
        <v>1</v>
      </c>
      <c r="N16" s="357">
        <v>6000</v>
      </c>
      <c r="O16" s="358"/>
      <c r="P16" s="359">
        <v>20000</v>
      </c>
      <c r="Q16" s="360">
        <v>-0.04</v>
      </c>
      <c r="R16" s="361"/>
      <c r="S16" s="362">
        <v>-0.15</v>
      </c>
      <c r="T16" s="245"/>
      <c r="U16" s="245"/>
      <c r="V16" s="245"/>
      <c r="W16" s="245"/>
    </row>
    <row r="17" spans="1:43" s="246" customFormat="1" ht="15.75" outlineLevel="1" thickBot="1" x14ac:dyDescent="0.3">
      <c r="A17" s="261" t="s">
        <v>76</v>
      </c>
      <c r="B17" s="264">
        <v>120</v>
      </c>
      <c r="C17" s="265"/>
      <c r="D17" s="266">
        <v>250</v>
      </c>
      <c r="E17" s="267">
        <v>0</v>
      </c>
      <c r="F17" s="268"/>
      <c r="G17" s="269">
        <v>0</v>
      </c>
      <c r="H17" s="267">
        <v>0</v>
      </c>
      <c r="I17" s="268"/>
      <c r="J17" s="269">
        <v>0</v>
      </c>
      <c r="K17" s="272">
        <v>0</v>
      </c>
      <c r="L17" s="273"/>
      <c r="M17" s="274">
        <v>0</v>
      </c>
      <c r="N17" s="250">
        <v>0</v>
      </c>
      <c r="O17" s="276"/>
      <c r="P17" s="277">
        <v>0</v>
      </c>
      <c r="Q17" s="282">
        <v>-0.38</v>
      </c>
      <c r="R17" s="283"/>
      <c r="S17" s="284">
        <v>-0.5</v>
      </c>
      <c r="T17" s="245"/>
      <c r="U17" s="245"/>
      <c r="V17" s="245"/>
      <c r="W17" s="245"/>
    </row>
    <row r="18" spans="1:43" ht="15.75" outlineLevel="1" thickBot="1" x14ac:dyDescent="0.3">
      <c r="A18" s="206" t="s">
        <v>514</v>
      </c>
      <c r="B18" s="14"/>
      <c r="C18" s="14"/>
      <c r="D18" s="14"/>
      <c r="E18" s="14"/>
      <c r="F18" s="14"/>
      <c r="G18" s="14"/>
      <c r="H18" s="14"/>
      <c r="I18" s="14"/>
      <c r="J18" s="14"/>
      <c r="K18" s="14"/>
      <c r="L18" s="14"/>
      <c r="M18" s="14"/>
      <c r="N18" s="14"/>
      <c r="O18" s="14"/>
      <c r="P18" s="14"/>
      <c r="Q18" s="14"/>
      <c r="R18" s="1"/>
      <c r="S18" s="1"/>
      <c r="T18" s="1"/>
      <c r="U18" s="1"/>
      <c r="V18" s="1"/>
      <c r="W18" s="1"/>
    </row>
    <row r="19" spans="1:43" ht="65.25" customHeight="1" thickBot="1" x14ac:dyDescent="0.35">
      <c r="A19" s="146" t="s">
        <v>55</v>
      </c>
      <c r="B19" s="146"/>
      <c r="C19" s="62" t="s">
        <v>56</v>
      </c>
      <c r="D19" s="365" t="s">
        <v>47</v>
      </c>
      <c r="E19" s="377"/>
      <c r="F19" s="366"/>
      <c r="G19" s="365" t="s">
        <v>404</v>
      </c>
      <c r="H19" s="377"/>
      <c r="I19" s="366"/>
      <c r="J19" s="365" t="s">
        <v>48</v>
      </c>
      <c r="K19" s="377"/>
      <c r="L19" s="366"/>
      <c r="M19" s="373" t="s">
        <v>49</v>
      </c>
      <c r="N19" s="374"/>
      <c r="O19" s="373" t="s">
        <v>50</v>
      </c>
      <c r="P19" s="374"/>
      <c r="Q19" s="373" t="s">
        <v>77</v>
      </c>
      <c r="R19" s="393"/>
      <c r="S19" s="374"/>
      <c r="T19" s="373" t="s">
        <v>407</v>
      </c>
      <c r="U19" s="393"/>
      <c r="V19" s="374"/>
      <c r="W19" s="373" t="s">
        <v>351</v>
      </c>
      <c r="X19" s="393"/>
      <c r="Y19" s="374"/>
      <c r="Z19" s="373" t="s">
        <v>408</v>
      </c>
      <c r="AA19" s="374"/>
      <c r="AB19" s="373" t="s">
        <v>411</v>
      </c>
      <c r="AC19" s="374"/>
      <c r="AD19" s="373" t="s">
        <v>412</v>
      </c>
      <c r="AE19" s="374"/>
      <c r="AF19" s="373" t="s">
        <v>409</v>
      </c>
      <c r="AG19" s="374"/>
      <c r="AH19" s="373" t="s">
        <v>524</v>
      </c>
      <c r="AI19" s="374"/>
      <c r="AJ19" s="373" t="s">
        <v>410</v>
      </c>
      <c r="AK19" s="374"/>
      <c r="AL19" s="365" t="s">
        <v>413</v>
      </c>
      <c r="AM19" s="366"/>
      <c r="AN19" s="365" t="s">
        <v>414</v>
      </c>
      <c r="AO19" s="366"/>
      <c r="AP19" s="365" t="s">
        <v>52</v>
      </c>
      <c r="AQ19" s="366"/>
    </row>
    <row r="20" spans="1:43" ht="18.75" thickTop="1" thickBot="1" x14ac:dyDescent="0.35">
      <c r="A20" s="62" t="s">
        <v>57</v>
      </c>
      <c r="B20" s="62" t="s">
        <v>58</v>
      </c>
      <c r="C20" s="62" t="s">
        <v>54</v>
      </c>
      <c r="D20" s="19" t="s">
        <v>14</v>
      </c>
      <c r="E20" s="124" t="s">
        <v>201</v>
      </c>
      <c r="F20" s="20" t="s">
        <v>13</v>
      </c>
      <c r="G20" s="25" t="s">
        <v>14</v>
      </c>
      <c r="H20" s="124" t="s">
        <v>201</v>
      </c>
      <c r="I20" s="26" t="s">
        <v>13</v>
      </c>
      <c r="J20" s="25" t="s">
        <v>14</v>
      </c>
      <c r="K20" s="124" t="s">
        <v>201</v>
      </c>
      <c r="L20" s="26" t="s">
        <v>13</v>
      </c>
      <c r="M20" s="25" t="s">
        <v>14</v>
      </c>
      <c r="N20" s="27" t="s">
        <v>13</v>
      </c>
      <c r="O20" s="25" t="s">
        <v>14</v>
      </c>
      <c r="P20" s="26" t="s">
        <v>13</v>
      </c>
      <c r="Q20" s="25" t="s">
        <v>14</v>
      </c>
      <c r="R20" s="28" t="s">
        <v>201</v>
      </c>
      <c r="S20" s="26" t="s">
        <v>13</v>
      </c>
      <c r="T20" s="25" t="s">
        <v>14</v>
      </c>
      <c r="U20" s="28" t="s">
        <v>201</v>
      </c>
      <c r="V20" s="26" t="s">
        <v>13</v>
      </c>
      <c r="W20" s="25" t="s">
        <v>14</v>
      </c>
      <c r="X20" s="28" t="s">
        <v>201</v>
      </c>
      <c r="Y20" s="26" t="s">
        <v>13</v>
      </c>
      <c r="Z20" s="25" t="s">
        <v>14</v>
      </c>
      <c r="AA20" s="26" t="s">
        <v>13</v>
      </c>
      <c r="AB20" s="25" t="s">
        <v>14</v>
      </c>
      <c r="AC20" s="26" t="s">
        <v>13</v>
      </c>
      <c r="AD20" s="25" t="s">
        <v>14</v>
      </c>
      <c r="AE20" s="26" t="s">
        <v>13</v>
      </c>
      <c r="AF20" s="25" t="s">
        <v>14</v>
      </c>
      <c r="AG20" s="26" t="s">
        <v>13</v>
      </c>
      <c r="AH20" s="28" t="s">
        <v>14</v>
      </c>
      <c r="AI20" s="28" t="s">
        <v>13</v>
      </c>
      <c r="AJ20" s="25" t="s">
        <v>14</v>
      </c>
      <c r="AK20" s="26" t="s">
        <v>13</v>
      </c>
      <c r="AL20" s="25" t="s">
        <v>14</v>
      </c>
      <c r="AM20" s="26" t="s">
        <v>13</v>
      </c>
      <c r="AN20" s="25" t="s">
        <v>14</v>
      </c>
      <c r="AO20" s="26" t="s">
        <v>13</v>
      </c>
      <c r="AP20" s="25" t="s">
        <v>14</v>
      </c>
      <c r="AQ20" s="26" t="s">
        <v>13</v>
      </c>
    </row>
    <row r="21" spans="1:43" ht="16.5" thickTop="1" thickBot="1" x14ac:dyDescent="0.3">
      <c r="A21" s="241" t="s">
        <v>15</v>
      </c>
      <c r="B21" s="30" t="s">
        <v>10</v>
      </c>
      <c r="C21" s="31" t="s">
        <v>9</v>
      </c>
      <c r="D21" s="237">
        <v>0.6</v>
      </c>
      <c r="E21" s="238">
        <v>0.6</v>
      </c>
      <c r="F21" s="239">
        <v>0.6</v>
      </c>
      <c r="G21" s="237">
        <v>0.6</v>
      </c>
      <c r="H21" s="238">
        <v>0.6</v>
      </c>
      <c r="I21" s="239">
        <v>0.6</v>
      </c>
      <c r="J21" s="237">
        <v>0.6</v>
      </c>
      <c r="K21" s="238">
        <v>0.6</v>
      </c>
      <c r="L21" s="239">
        <v>0.6</v>
      </c>
      <c r="M21" s="237">
        <v>0.6</v>
      </c>
      <c r="N21" s="239">
        <v>0.6</v>
      </c>
      <c r="O21" s="237">
        <v>0.6</v>
      </c>
      <c r="P21" s="239">
        <v>0.6</v>
      </c>
      <c r="Q21" s="237">
        <v>0.6</v>
      </c>
      <c r="R21" s="238">
        <v>0.6</v>
      </c>
      <c r="S21" s="239">
        <v>0.6</v>
      </c>
      <c r="T21" s="237">
        <v>0.6</v>
      </c>
      <c r="U21" s="238">
        <v>0.6</v>
      </c>
      <c r="V21" s="239">
        <v>0.6</v>
      </c>
      <c r="W21" s="237">
        <v>0.6</v>
      </c>
      <c r="X21" s="238">
        <v>0.6</v>
      </c>
      <c r="Y21" s="239">
        <v>0.6</v>
      </c>
      <c r="Z21" s="237">
        <v>0.6</v>
      </c>
      <c r="AA21" s="239">
        <v>0.6</v>
      </c>
      <c r="AB21" s="237">
        <v>0.6</v>
      </c>
      <c r="AC21" s="239">
        <v>0.6</v>
      </c>
      <c r="AD21" s="237">
        <v>0.6</v>
      </c>
      <c r="AE21" s="239">
        <v>0.6</v>
      </c>
      <c r="AF21" s="237">
        <v>0.6</v>
      </c>
      <c r="AG21" s="239">
        <v>0.6</v>
      </c>
      <c r="AH21" s="237">
        <v>0.6</v>
      </c>
      <c r="AI21" s="239">
        <v>0.6</v>
      </c>
      <c r="AJ21" s="237">
        <v>0.6</v>
      </c>
      <c r="AK21" s="239">
        <v>0.6</v>
      </c>
      <c r="AL21" s="237">
        <v>0.6</v>
      </c>
      <c r="AM21" s="239">
        <v>0.6</v>
      </c>
      <c r="AN21" s="237">
        <v>0.6</v>
      </c>
      <c r="AO21" s="239">
        <v>0.6</v>
      </c>
      <c r="AP21" s="237">
        <v>0.6</v>
      </c>
      <c r="AQ21" s="239">
        <v>0.6</v>
      </c>
    </row>
    <row r="22" spans="1:43" x14ac:dyDescent="0.25">
      <c r="A22" s="19"/>
      <c r="B22" s="19" t="s">
        <v>8</v>
      </c>
      <c r="C22" s="23" t="s">
        <v>7</v>
      </c>
      <c r="D22" s="335">
        <f t="shared" ref="D22:AQ22" si="0">10*$L$6*$L$5*D21</f>
        <v>3840</v>
      </c>
      <c r="E22" s="336">
        <f t="shared" si="0"/>
        <v>3840</v>
      </c>
      <c r="F22" s="337">
        <f t="shared" si="0"/>
        <v>3840</v>
      </c>
      <c r="G22" s="335">
        <f t="shared" si="0"/>
        <v>3840</v>
      </c>
      <c r="H22" s="336">
        <f t="shared" si="0"/>
        <v>3840</v>
      </c>
      <c r="I22" s="337">
        <f t="shared" si="0"/>
        <v>3840</v>
      </c>
      <c r="J22" s="335">
        <f t="shared" si="0"/>
        <v>3840</v>
      </c>
      <c r="K22" s="336">
        <f t="shared" si="0"/>
        <v>3840</v>
      </c>
      <c r="L22" s="337">
        <f t="shared" si="0"/>
        <v>3840</v>
      </c>
      <c r="M22" s="335">
        <f t="shared" si="0"/>
        <v>3840</v>
      </c>
      <c r="N22" s="337">
        <f t="shared" si="0"/>
        <v>3840</v>
      </c>
      <c r="O22" s="335">
        <f t="shared" si="0"/>
        <v>3840</v>
      </c>
      <c r="P22" s="337">
        <f t="shared" si="0"/>
        <v>3840</v>
      </c>
      <c r="Q22" s="335">
        <f t="shared" si="0"/>
        <v>3840</v>
      </c>
      <c r="R22" s="336">
        <f t="shared" si="0"/>
        <v>3840</v>
      </c>
      <c r="S22" s="337">
        <f t="shared" si="0"/>
        <v>3840</v>
      </c>
      <c r="T22" s="335">
        <f t="shared" si="0"/>
        <v>3840</v>
      </c>
      <c r="U22" s="336">
        <f t="shared" si="0"/>
        <v>3840</v>
      </c>
      <c r="V22" s="337">
        <f t="shared" si="0"/>
        <v>3840</v>
      </c>
      <c r="W22" s="335">
        <f t="shared" si="0"/>
        <v>3840</v>
      </c>
      <c r="X22" s="336">
        <f t="shared" si="0"/>
        <v>3840</v>
      </c>
      <c r="Y22" s="337">
        <f t="shared" si="0"/>
        <v>3840</v>
      </c>
      <c r="Z22" s="335">
        <f t="shared" si="0"/>
        <v>3840</v>
      </c>
      <c r="AA22" s="337">
        <f t="shared" si="0"/>
        <v>3840</v>
      </c>
      <c r="AB22" s="335">
        <f t="shared" si="0"/>
        <v>3840</v>
      </c>
      <c r="AC22" s="337">
        <f t="shared" si="0"/>
        <v>3840</v>
      </c>
      <c r="AD22" s="335">
        <f t="shared" si="0"/>
        <v>3840</v>
      </c>
      <c r="AE22" s="337">
        <f t="shared" si="0"/>
        <v>3840</v>
      </c>
      <c r="AF22" s="335">
        <f t="shared" si="0"/>
        <v>3840</v>
      </c>
      <c r="AG22" s="337">
        <f t="shared" si="0"/>
        <v>3840</v>
      </c>
      <c r="AH22" s="335">
        <f t="shared" ref="AH22:AI22" si="1">10*$L$6*$L$5*AH21</f>
        <v>3840</v>
      </c>
      <c r="AI22" s="337">
        <f t="shared" si="1"/>
        <v>3840</v>
      </c>
      <c r="AJ22" s="335">
        <f t="shared" si="0"/>
        <v>3840</v>
      </c>
      <c r="AK22" s="337">
        <f t="shared" si="0"/>
        <v>3840</v>
      </c>
      <c r="AL22" s="335">
        <f t="shared" si="0"/>
        <v>3840</v>
      </c>
      <c r="AM22" s="337">
        <f t="shared" si="0"/>
        <v>3840</v>
      </c>
      <c r="AN22" s="335">
        <f t="shared" si="0"/>
        <v>3840</v>
      </c>
      <c r="AO22" s="337">
        <f t="shared" si="0"/>
        <v>3840</v>
      </c>
      <c r="AP22" s="335">
        <f t="shared" si="0"/>
        <v>3840</v>
      </c>
      <c r="AQ22" s="337">
        <f t="shared" si="0"/>
        <v>3840</v>
      </c>
    </row>
    <row r="23" spans="1:43" ht="15" hidden="1" customHeight="1" outlineLevel="1" x14ac:dyDescent="0.25">
      <c r="A23" s="19"/>
      <c r="B23" s="19" t="s">
        <v>397</v>
      </c>
      <c r="C23" s="23" t="s">
        <v>4</v>
      </c>
      <c r="D23" s="214">
        <f>300*D21*$B$10</f>
        <v>21600</v>
      </c>
      <c r="E23" s="291">
        <f>300*E21*$C$10</f>
        <v>27000</v>
      </c>
      <c r="F23" s="215">
        <f>300*F21*$D$10</f>
        <v>48600</v>
      </c>
      <c r="G23" s="214">
        <f>250*G21*$B$10</f>
        <v>18000</v>
      </c>
      <c r="H23" s="291">
        <f>250*H21*$C$10</f>
        <v>22500</v>
      </c>
      <c r="I23" s="215">
        <f>250*I21*$D$10</f>
        <v>40500</v>
      </c>
      <c r="J23" s="214">
        <f>200*J21*$B$10</f>
        <v>14400</v>
      </c>
      <c r="K23" s="291">
        <f>200*K21*$C$10</f>
        <v>18000</v>
      </c>
      <c r="L23" s="215">
        <f>200*L21*$D$10</f>
        <v>32400</v>
      </c>
      <c r="M23" s="294">
        <f>300*M21*$B$11</f>
        <v>27000</v>
      </c>
      <c r="N23" s="295">
        <f>300*M21*$D$11</f>
        <v>54000</v>
      </c>
      <c r="O23" s="214">
        <f>2/3*M23</f>
        <v>18000</v>
      </c>
      <c r="P23" s="215">
        <f>2/3*N23</f>
        <v>36000</v>
      </c>
      <c r="Q23" s="214">
        <f>D23+$B$12</f>
        <v>56600</v>
      </c>
      <c r="R23" s="291">
        <f>E23+$C$12</f>
        <v>107000</v>
      </c>
      <c r="S23" s="215">
        <f>F23+$D$12</f>
        <v>158600</v>
      </c>
      <c r="T23" s="214">
        <f>G23+$B$12</f>
        <v>53000</v>
      </c>
      <c r="U23" s="291">
        <f>H23+$C$12</f>
        <v>102500</v>
      </c>
      <c r="V23" s="215">
        <f>I23+$D$12</f>
        <v>150500</v>
      </c>
      <c r="W23" s="214">
        <f>J23+$B$12</f>
        <v>49400</v>
      </c>
      <c r="X23" s="291">
        <f>K23+$C$12</f>
        <v>98000</v>
      </c>
      <c r="Y23" s="215">
        <f>L23+$D$12</f>
        <v>142400</v>
      </c>
      <c r="Z23" s="214">
        <f>T23+B13</f>
        <v>83000</v>
      </c>
      <c r="AA23" s="215">
        <f>V23+D13</f>
        <v>230500</v>
      </c>
      <c r="AB23" s="214">
        <f>G23+B14</f>
        <v>33000</v>
      </c>
      <c r="AC23" s="215">
        <f>I23+D14</f>
        <v>90500</v>
      </c>
      <c r="AD23" s="214">
        <f>AB23+B13</f>
        <v>63000</v>
      </c>
      <c r="AE23" s="215">
        <f>AC23+D13</f>
        <v>170500</v>
      </c>
      <c r="AF23" s="214">
        <f>G23+B15</f>
        <v>118000</v>
      </c>
      <c r="AG23" s="215">
        <f>I23+D15</f>
        <v>215500</v>
      </c>
      <c r="AH23" s="214">
        <f>G23+B16</f>
        <v>68000</v>
      </c>
      <c r="AI23" s="215">
        <f>I23+D16</f>
        <v>140500</v>
      </c>
      <c r="AJ23" s="214">
        <f>AF23+B13</f>
        <v>148000</v>
      </c>
      <c r="AK23" s="215">
        <f>AG23+D13</f>
        <v>295500</v>
      </c>
      <c r="AL23" s="214">
        <f>AF23+B12</f>
        <v>153000</v>
      </c>
      <c r="AM23" s="215">
        <f>AG23+D12</f>
        <v>325500</v>
      </c>
      <c r="AN23" s="214">
        <f>AL23+B13</f>
        <v>183000</v>
      </c>
      <c r="AO23" s="215">
        <f>AM23+D13</f>
        <v>405500</v>
      </c>
      <c r="AP23" s="214">
        <f>$B$17*AP21*10000</f>
        <v>720000</v>
      </c>
      <c r="AQ23" s="215">
        <f>$D$17*AQ21*10000</f>
        <v>1500000</v>
      </c>
    </row>
    <row r="24" spans="1:43" ht="15" hidden="1" customHeight="1" outlineLevel="1" x14ac:dyDescent="0.25">
      <c r="A24" s="19"/>
      <c r="B24" s="297" t="s">
        <v>398</v>
      </c>
      <c r="C24" s="124" t="s">
        <v>4</v>
      </c>
      <c r="D24" s="214">
        <f>$E$10</f>
        <v>25000</v>
      </c>
      <c r="E24" s="291">
        <f>$F$10</f>
        <v>40000</v>
      </c>
      <c r="F24" s="215">
        <f>$G$10</f>
        <v>60000</v>
      </c>
      <c r="G24" s="214">
        <f>$E$10</f>
        <v>25000</v>
      </c>
      <c r="H24" s="291">
        <f>$F$10</f>
        <v>40000</v>
      </c>
      <c r="I24" s="215">
        <f>$G$10</f>
        <v>60000</v>
      </c>
      <c r="J24" s="214">
        <f>$E$10</f>
        <v>25000</v>
      </c>
      <c r="K24" s="291">
        <f>$F$10</f>
        <v>40000</v>
      </c>
      <c r="L24" s="215">
        <f>$G$10</f>
        <v>60000</v>
      </c>
      <c r="M24" s="294">
        <f>$E$11</f>
        <v>50000</v>
      </c>
      <c r="N24" s="295">
        <f>$G$11</f>
        <v>200000</v>
      </c>
      <c r="O24" s="214">
        <f>M24</f>
        <v>50000</v>
      </c>
      <c r="P24" s="215">
        <f>N24</f>
        <v>200000</v>
      </c>
      <c r="Q24" s="214">
        <f>E$12+E$10</f>
        <v>35000</v>
      </c>
      <c r="R24" s="291">
        <f t="shared" ref="R24:S24" si="2">F$12+F$10</f>
        <v>60000</v>
      </c>
      <c r="S24" s="215">
        <f t="shared" si="2"/>
        <v>90000</v>
      </c>
      <c r="T24" s="214">
        <f>Q24</f>
        <v>35000</v>
      </c>
      <c r="U24" s="291">
        <f t="shared" ref="U24:V24" si="3">R24</f>
        <v>60000</v>
      </c>
      <c r="V24" s="215">
        <f t="shared" si="3"/>
        <v>90000</v>
      </c>
      <c r="W24" s="214">
        <f>T24</f>
        <v>35000</v>
      </c>
      <c r="X24" s="291">
        <f t="shared" ref="X24:Y24" si="4">U24</f>
        <v>60000</v>
      </c>
      <c r="Y24" s="215">
        <f t="shared" si="4"/>
        <v>90000</v>
      </c>
      <c r="Z24" s="214">
        <f>W24+E13</f>
        <v>45000</v>
      </c>
      <c r="AA24" s="215">
        <f>Y24+G13</f>
        <v>120000</v>
      </c>
      <c r="AB24" s="214">
        <f>E14+E10</f>
        <v>50000</v>
      </c>
      <c r="AC24" s="215">
        <f>G14+G10</f>
        <v>160000</v>
      </c>
      <c r="AD24" s="214">
        <f>AB24+E13</f>
        <v>60000</v>
      </c>
      <c r="AE24" s="215">
        <f>AC24+G13</f>
        <v>190000</v>
      </c>
      <c r="AF24" s="214">
        <f>E15+E10</f>
        <v>125000</v>
      </c>
      <c r="AG24" s="215">
        <f>G15+G10</f>
        <v>310000</v>
      </c>
      <c r="AH24" s="214">
        <f>E16+E10</f>
        <v>55000</v>
      </c>
      <c r="AI24" s="215">
        <f>G10+G16</f>
        <v>150000</v>
      </c>
      <c r="AJ24" s="214">
        <f>AF24+E13</f>
        <v>135000</v>
      </c>
      <c r="AK24" s="215">
        <f>AG24+G13</f>
        <v>340000</v>
      </c>
      <c r="AL24" s="214">
        <f>E12+AF24</f>
        <v>135000</v>
      </c>
      <c r="AM24" s="215">
        <f>G12+AG24</f>
        <v>340000</v>
      </c>
      <c r="AN24" s="214">
        <f>AL24+E13</f>
        <v>145000</v>
      </c>
      <c r="AO24" s="215">
        <f>AM24+G13</f>
        <v>370000</v>
      </c>
      <c r="AP24" s="214">
        <f>E17</f>
        <v>0</v>
      </c>
      <c r="AQ24" s="215">
        <f>G17</f>
        <v>0</v>
      </c>
    </row>
    <row r="25" spans="1:43" ht="15" hidden="1" customHeight="1" outlineLevel="1" x14ac:dyDescent="0.25">
      <c r="A25" s="19"/>
      <c r="B25" s="297" t="s">
        <v>258</v>
      </c>
      <c r="C25" s="124" t="s">
        <v>4</v>
      </c>
      <c r="D25" s="214">
        <f>300*D21*$H$10</f>
        <v>0</v>
      </c>
      <c r="E25" s="291">
        <f>300*E21*$I$10</f>
        <v>19800</v>
      </c>
      <c r="F25" s="215">
        <f>300*F21*$J$10</f>
        <v>19800</v>
      </c>
      <c r="G25" s="214">
        <f>250*G21*$H$10</f>
        <v>0</v>
      </c>
      <c r="H25" s="291">
        <f>250*H21*$I$10</f>
        <v>16500</v>
      </c>
      <c r="I25" s="215">
        <f>250*I21*$J$10</f>
        <v>16500</v>
      </c>
      <c r="J25" s="214">
        <f>200*J21*$H$10</f>
        <v>0</v>
      </c>
      <c r="K25" s="291">
        <f>200*K21*$I$10</f>
        <v>13200</v>
      </c>
      <c r="L25" s="215">
        <f>200*L21*$J$10</f>
        <v>13200</v>
      </c>
      <c r="M25" s="294">
        <f>0</f>
        <v>0</v>
      </c>
      <c r="N25" s="295">
        <f>0</f>
        <v>0</v>
      </c>
      <c r="O25" s="214">
        <v>0</v>
      </c>
      <c r="P25" s="215">
        <v>0</v>
      </c>
      <c r="Q25" s="214">
        <f>D25+$H$12</f>
        <v>0</v>
      </c>
      <c r="R25" s="291">
        <f>E25+$I$12</f>
        <v>21800</v>
      </c>
      <c r="S25" s="215">
        <f>F25+$J$12</f>
        <v>21800</v>
      </c>
      <c r="T25" s="214">
        <f>G25+$H$12</f>
        <v>0</v>
      </c>
      <c r="U25" s="291">
        <f>H25+$I$12</f>
        <v>18500</v>
      </c>
      <c r="V25" s="215">
        <f>I25+$J$12</f>
        <v>18500</v>
      </c>
      <c r="W25" s="214">
        <f>J25+$H$12</f>
        <v>0</v>
      </c>
      <c r="X25" s="291">
        <f>K25+$I$12</f>
        <v>15200</v>
      </c>
      <c r="Y25" s="215">
        <f>L25+$J$12</f>
        <v>15200</v>
      </c>
      <c r="Z25" s="214">
        <f>W25+H13</f>
        <v>0</v>
      </c>
      <c r="AA25" s="215">
        <f>I25+J12+J13</f>
        <v>20500</v>
      </c>
      <c r="AB25" s="214">
        <f>G25+H14</f>
        <v>0</v>
      </c>
      <c r="AC25" s="215">
        <f>I25+0</f>
        <v>16500</v>
      </c>
      <c r="AD25" s="214">
        <f>H13+AB25</f>
        <v>0</v>
      </c>
      <c r="AE25" s="215">
        <f>AC25+J13</f>
        <v>18500</v>
      </c>
      <c r="AF25" s="214">
        <f>G25+H15</f>
        <v>0</v>
      </c>
      <c r="AG25" s="215">
        <f>I25+J15</f>
        <v>42900</v>
      </c>
      <c r="AH25" s="214">
        <f>G25+H16</f>
        <v>0</v>
      </c>
      <c r="AI25" s="215">
        <f>I25+J16</f>
        <v>18500</v>
      </c>
      <c r="AJ25" s="214">
        <f>AF25+H13</f>
        <v>0</v>
      </c>
      <c r="AK25" s="215">
        <f>AG25+J13</f>
        <v>44900</v>
      </c>
      <c r="AL25" s="214">
        <f>AF25+H12</f>
        <v>0</v>
      </c>
      <c r="AM25" s="215">
        <f>AG25+J12</f>
        <v>44900</v>
      </c>
      <c r="AN25" s="214">
        <f>AL25+H13</f>
        <v>0</v>
      </c>
      <c r="AO25" s="215">
        <f>AM25+J13</f>
        <v>46900</v>
      </c>
      <c r="AP25" s="214">
        <f>0</f>
        <v>0</v>
      </c>
      <c r="AQ25" s="215">
        <f>0</f>
        <v>0</v>
      </c>
    </row>
    <row r="26" spans="1:43" collapsed="1" x14ac:dyDescent="0.25">
      <c r="A26" s="19"/>
      <c r="B26" s="298" t="s">
        <v>6</v>
      </c>
      <c r="C26" s="23" t="s">
        <v>4</v>
      </c>
      <c r="D26" s="217">
        <f>SUM(D23:D25)</f>
        <v>46600</v>
      </c>
      <c r="E26" s="292">
        <f t="shared" ref="E26:F26" si="5">SUM(E23:E25)</f>
        <v>86800</v>
      </c>
      <c r="F26" s="218">
        <f t="shared" si="5"/>
        <v>128400</v>
      </c>
      <c r="G26" s="217">
        <f>SUM(G23:G25)</f>
        <v>43000</v>
      </c>
      <c r="H26" s="292">
        <f t="shared" ref="H26:I26" si="6">SUM(H23:H25)</f>
        <v>79000</v>
      </c>
      <c r="I26" s="218">
        <f t="shared" si="6"/>
        <v>117000</v>
      </c>
      <c r="J26" s="217">
        <f>SUM(J23:J25)</f>
        <v>39400</v>
      </c>
      <c r="K26" s="292">
        <f t="shared" ref="K26" si="7">SUM(K23:K25)</f>
        <v>71200</v>
      </c>
      <c r="L26" s="218">
        <f t="shared" ref="L26:AQ26" si="8">SUM(L23:L25)</f>
        <v>105600</v>
      </c>
      <c r="M26" s="217">
        <f t="shared" si="8"/>
        <v>77000</v>
      </c>
      <c r="N26" s="218">
        <f>SUM(N23:N25)</f>
        <v>254000</v>
      </c>
      <c r="O26" s="217">
        <f t="shared" si="8"/>
        <v>68000</v>
      </c>
      <c r="P26" s="218">
        <f t="shared" si="8"/>
        <v>236000</v>
      </c>
      <c r="Q26" s="217">
        <f t="shared" si="8"/>
        <v>91600</v>
      </c>
      <c r="R26" s="292">
        <f t="shared" si="8"/>
        <v>188800</v>
      </c>
      <c r="S26" s="218">
        <f t="shared" si="8"/>
        <v>270400</v>
      </c>
      <c r="T26" s="217">
        <f t="shared" ref="T26:Y26" si="9">SUM(T23:T25)</f>
        <v>88000</v>
      </c>
      <c r="U26" s="292">
        <f t="shared" si="9"/>
        <v>181000</v>
      </c>
      <c r="V26" s="218">
        <f t="shared" si="9"/>
        <v>259000</v>
      </c>
      <c r="W26" s="217">
        <f t="shared" si="9"/>
        <v>84400</v>
      </c>
      <c r="X26" s="292">
        <f t="shared" si="9"/>
        <v>173200</v>
      </c>
      <c r="Y26" s="218">
        <f t="shared" si="9"/>
        <v>247600</v>
      </c>
      <c r="Z26" s="217">
        <f t="shared" si="8"/>
        <v>128000</v>
      </c>
      <c r="AA26" s="218">
        <f t="shared" si="8"/>
        <v>371000</v>
      </c>
      <c r="AB26" s="217">
        <f>SUM(AB23:AB25)</f>
        <v>83000</v>
      </c>
      <c r="AC26" s="218">
        <f>SUM(AC23:AC25)</f>
        <v>267000</v>
      </c>
      <c r="AD26" s="217">
        <f>SUM(AD23:AD25)</f>
        <v>123000</v>
      </c>
      <c r="AE26" s="218">
        <f>SUM(AE23:AE25)</f>
        <v>379000</v>
      </c>
      <c r="AF26" s="217">
        <f t="shared" si="8"/>
        <v>243000</v>
      </c>
      <c r="AG26" s="218">
        <f t="shared" si="8"/>
        <v>568400</v>
      </c>
      <c r="AH26" s="217">
        <f t="shared" ref="AH26:AI26" si="10">SUM(AH23:AH25)</f>
        <v>123000</v>
      </c>
      <c r="AI26" s="218">
        <f t="shared" si="10"/>
        <v>309000</v>
      </c>
      <c r="AJ26" s="217">
        <f t="shared" si="8"/>
        <v>283000</v>
      </c>
      <c r="AK26" s="218">
        <f t="shared" si="8"/>
        <v>680400</v>
      </c>
      <c r="AL26" s="217">
        <f t="shared" si="8"/>
        <v>288000</v>
      </c>
      <c r="AM26" s="218">
        <f t="shared" si="8"/>
        <v>710400</v>
      </c>
      <c r="AN26" s="217">
        <f t="shared" si="8"/>
        <v>328000</v>
      </c>
      <c r="AO26" s="218">
        <f t="shared" si="8"/>
        <v>822400</v>
      </c>
      <c r="AP26" s="217">
        <f>SUM(AP23:AP25)</f>
        <v>720000</v>
      </c>
      <c r="AQ26" s="218">
        <f t="shared" si="8"/>
        <v>1500000</v>
      </c>
    </row>
    <row r="27" spans="1:43" hidden="1" outlineLevel="1" x14ac:dyDescent="0.25">
      <c r="A27" s="19"/>
      <c r="B27" s="297" t="s">
        <v>399</v>
      </c>
      <c r="C27" s="28" t="s">
        <v>5</v>
      </c>
      <c r="D27" s="214">
        <f>$K$10*D22</f>
        <v>768</v>
      </c>
      <c r="E27" s="291">
        <f>$L$10*E22</f>
        <v>960</v>
      </c>
      <c r="F27" s="215">
        <f>$M$10*F22</f>
        <v>1344</v>
      </c>
      <c r="G27" s="214">
        <f>$K$10*G22</f>
        <v>768</v>
      </c>
      <c r="H27" s="291">
        <f>$L$10*H22</f>
        <v>960</v>
      </c>
      <c r="I27" s="215">
        <f>$M$10*I22</f>
        <v>1344</v>
      </c>
      <c r="J27" s="214">
        <f>$K$10*J22</f>
        <v>768</v>
      </c>
      <c r="K27" s="291">
        <f>$L$10*K22</f>
        <v>960</v>
      </c>
      <c r="L27" s="215">
        <f>$M$10*L22</f>
        <v>1344</v>
      </c>
      <c r="M27" s="214">
        <f>M22*$K$11</f>
        <v>768</v>
      </c>
      <c r="N27" s="215">
        <f>N22*$M$11</f>
        <v>1344</v>
      </c>
      <c r="O27" s="214">
        <f>M27</f>
        <v>768</v>
      </c>
      <c r="P27" s="215">
        <f>N27</f>
        <v>1344</v>
      </c>
      <c r="Q27" s="214">
        <f>$K$12*Q22</f>
        <v>960</v>
      </c>
      <c r="R27" s="291">
        <f>$L$12*R22</f>
        <v>1344</v>
      </c>
      <c r="S27" s="215">
        <f>$M$12*S22</f>
        <v>1920</v>
      </c>
      <c r="T27" s="214">
        <f>$K$12*T22</f>
        <v>960</v>
      </c>
      <c r="U27" s="291">
        <f>$L$12*U22</f>
        <v>1344</v>
      </c>
      <c r="V27" s="215">
        <f>$M$12*V22</f>
        <v>1920</v>
      </c>
      <c r="W27" s="214">
        <f>$K$12*W22</f>
        <v>960</v>
      </c>
      <c r="X27" s="291">
        <f>$L$12*X22</f>
        <v>1344</v>
      </c>
      <c r="Y27" s="215">
        <f>$M$12*Y22</f>
        <v>1920</v>
      </c>
      <c r="Z27" s="214">
        <f>W27+K13*Z22</f>
        <v>2112</v>
      </c>
      <c r="AA27" s="215">
        <f>Y27+M13*AA22</f>
        <v>6336</v>
      </c>
      <c r="AB27" s="214">
        <f>K13*AB22</f>
        <v>1152</v>
      </c>
      <c r="AC27" s="215">
        <f>M13*AC22</f>
        <v>4416</v>
      </c>
      <c r="AD27" s="214">
        <f>AB27+AD22*K13</f>
        <v>2304</v>
      </c>
      <c r="AE27" s="215">
        <f>AC27+M13*AE22</f>
        <v>8832</v>
      </c>
      <c r="AF27" s="214">
        <f>AF22*K15</f>
        <v>2304</v>
      </c>
      <c r="AG27" s="215">
        <f>AG22*M15</f>
        <v>3840</v>
      </c>
      <c r="AH27" s="214">
        <f>AH22*K16</f>
        <v>2304</v>
      </c>
      <c r="AI27" s="215">
        <f>AI22*M16</f>
        <v>3840</v>
      </c>
      <c r="AJ27" s="214">
        <f>AJ22*K13+AF27</f>
        <v>3456</v>
      </c>
      <c r="AK27" s="215">
        <f>AK22*M13+AG27</f>
        <v>8256</v>
      </c>
      <c r="AL27" s="214">
        <f>AF27+W27</f>
        <v>3264</v>
      </c>
      <c r="AM27" s="215">
        <f>AG27+Y27</f>
        <v>5760</v>
      </c>
      <c r="AN27" s="214">
        <f>AL27+AN22*K13</f>
        <v>4416</v>
      </c>
      <c r="AO27" s="215">
        <f>AM27+AO22*M13</f>
        <v>10176</v>
      </c>
      <c r="AP27" s="214">
        <f>0</f>
        <v>0</v>
      </c>
      <c r="AQ27" s="215">
        <f>0</f>
        <v>0</v>
      </c>
    </row>
    <row r="28" spans="1:43" hidden="1" outlineLevel="1" x14ac:dyDescent="0.25">
      <c r="A28" s="19"/>
      <c r="B28" s="297" t="s">
        <v>403</v>
      </c>
      <c r="C28" s="28" t="s">
        <v>5</v>
      </c>
      <c r="D28" s="214">
        <f>$N$10</f>
        <v>500</v>
      </c>
      <c r="E28" s="291">
        <f>$O$10</f>
        <v>2500</v>
      </c>
      <c r="F28" s="215">
        <f>$P$10</f>
        <v>3000</v>
      </c>
      <c r="G28" s="214">
        <f>$N$10</f>
        <v>500</v>
      </c>
      <c r="H28" s="291">
        <f>$O$10</f>
        <v>2500</v>
      </c>
      <c r="I28" s="215">
        <f>$P$10</f>
        <v>3000</v>
      </c>
      <c r="J28" s="214">
        <f>$N$10</f>
        <v>500</v>
      </c>
      <c r="K28" s="291">
        <f>$O$10</f>
        <v>2500</v>
      </c>
      <c r="L28" s="215">
        <f>$P$10</f>
        <v>3000</v>
      </c>
      <c r="M28" s="214">
        <f>$N$11</f>
        <v>500</v>
      </c>
      <c r="N28" s="215">
        <f>$P$11</f>
        <v>3000</v>
      </c>
      <c r="O28" s="214">
        <f t="shared" ref="O28:O29" si="11">M28</f>
        <v>500</v>
      </c>
      <c r="P28" s="215">
        <f t="shared" ref="P28:P29" si="12">N28</f>
        <v>3000</v>
      </c>
      <c r="Q28" s="214">
        <f>$N$12</f>
        <v>5000</v>
      </c>
      <c r="R28" s="291">
        <f>$O$12</f>
        <v>10000</v>
      </c>
      <c r="S28" s="215">
        <f>$P$12</f>
        <v>15000</v>
      </c>
      <c r="T28" s="214">
        <f>$N$12</f>
        <v>5000</v>
      </c>
      <c r="U28" s="291">
        <f>$O$12</f>
        <v>10000</v>
      </c>
      <c r="V28" s="215">
        <f>$P$12</f>
        <v>15000</v>
      </c>
      <c r="W28" s="214">
        <f>$N$12</f>
        <v>5000</v>
      </c>
      <c r="X28" s="291">
        <f>$O$12</f>
        <v>10000</v>
      </c>
      <c r="Y28" s="215">
        <f>$P$12</f>
        <v>15000</v>
      </c>
      <c r="Z28" s="214">
        <f>W28+N13</f>
        <v>10000</v>
      </c>
      <c r="AA28" s="215">
        <f>Y28+P13</f>
        <v>30000</v>
      </c>
      <c r="AB28" s="214">
        <f>N14</f>
        <v>1000</v>
      </c>
      <c r="AC28" s="215">
        <f>P14</f>
        <v>6000</v>
      </c>
      <c r="AD28" s="214">
        <f>AB28+N13</f>
        <v>6000</v>
      </c>
      <c r="AE28" s="215">
        <f>AC28+P13</f>
        <v>21000</v>
      </c>
      <c r="AF28" s="214">
        <f>N15</f>
        <v>20000</v>
      </c>
      <c r="AG28" s="215">
        <f>P15</f>
        <v>75000</v>
      </c>
      <c r="AH28" s="214">
        <f>N16</f>
        <v>6000</v>
      </c>
      <c r="AI28" s="215">
        <f>P16</f>
        <v>20000</v>
      </c>
      <c r="AJ28" s="214">
        <f>AF28+N13</f>
        <v>25000</v>
      </c>
      <c r="AK28" s="215">
        <f>AG28+P13</f>
        <v>90000</v>
      </c>
      <c r="AL28" s="214">
        <f>AF28+N12</f>
        <v>25000</v>
      </c>
      <c r="AM28" s="215">
        <f>AG28+P12</f>
        <v>90000</v>
      </c>
      <c r="AN28" s="214">
        <f>AL28+N13</f>
        <v>30000</v>
      </c>
      <c r="AO28" s="215">
        <f>AM28+P13</f>
        <v>105000</v>
      </c>
      <c r="AP28" s="214">
        <f>0</f>
        <v>0</v>
      </c>
      <c r="AQ28" s="215">
        <f>0</f>
        <v>0</v>
      </c>
    </row>
    <row r="29" spans="1:43" hidden="1" outlineLevel="1" x14ac:dyDescent="0.25">
      <c r="A29" s="19"/>
      <c r="B29" s="297" t="s">
        <v>400</v>
      </c>
      <c r="C29" s="28" t="s">
        <v>5</v>
      </c>
      <c r="D29" s="214">
        <f>-$Q$10</f>
        <v>0</v>
      </c>
      <c r="E29" s="291">
        <f>-$R$10</f>
        <v>0</v>
      </c>
      <c r="F29" s="215">
        <f>-$S$10</f>
        <v>0</v>
      </c>
      <c r="G29" s="214">
        <f>-$Q$10</f>
        <v>0</v>
      </c>
      <c r="H29" s="291">
        <f>-$R$10</f>
        <v>0</v>
      </c>
      <c r="I29" s="215">
        <f>-$S$10</f>
        <v>0</v>
      </c>
      <c r="J29" s="214">
        <f>-$Q$10</f>
        <v>0</v>
      </c>
      <c r="K29" s="291">
        <f>-$R$10</f>
        <v>0</v>
      </c>
      <c r="L29" s="215">
        <f>-$S$10</f>
        <v>0</v>
      </c>
      <c r="M29" s="214">
        <f>0</f>
        <v>0</v>
      </c>
      <c r="N29" s="215">
        <v>0</v>
      </c>
      <c r="O29" s="214">
        <f t="shared" si="11"/>
        <v>0</v>
      </c>
      <c r="P29" s="215">
        <f t="shared" si="12"/>
        <v>0</v>
      </c>
      <c r="Q29" s="214">
        <f>$Q$12*Q22+D29</f>
        <v>-153.6</v>
      </c>
      <c r="R29" s="291">
        <f>$R$12*R22+E29</f>
        <v>-384</v>
      </c>
      <c r="S29" s="215">
        <f>$S$12*S22+F29</f>
        <v>-576</v>
      </c>
      <c r="T29" s="214">
        <f>$Q$12*T22+G29</f>
        <v>-153.6</v>
      </c>
      <c r="U29" s="291">
        <f>$R$12*U22+H29</f>
        <v>-384</v>
      </c>
      <c r="V29" s="215">
        <f>$S$12*V22+I29</f>
        <v>-576</v>
      </c>
      <c r="W29" s="214">
        <f>$Q$12*W22+J29</f>
        <v>-153.6</v>
      </c>
      <c r="X29" s="291">
        <f>$R$12*X22+K29</f>
        <v>-384</v>
      </c>
      <c r="Y29" s="215">
        <f>$S$12*Y22+L29</f>
        <v>-576</v>
      </c>
      <c r="Z29" s="214">
        <f>Q13*Z22</f>
        <v>-153.6</v>
      </c>
      <c r="AA29" s="215">
        <f>S13*AA22</f>
        <v>-576</v>
      </c>
      <c r="AB29" s="214">
        <f>Q14*AB22</f>
        <v>-153.6</v>
      </c>
      <c r="AC29" s="215">
        <f>S14*AC22</f>
        <v>-576</v>
      </c>
      <c r="AD29" s="214">
        <f t="shared" ref="AD29:AO29" si="13">AB29</f>
        <v>-153.6</v>
      </c>
      <c r="AE29" s="215">
        <f t="shared" si="13"/>
        <v>-576</v>
      </c>
      <c r="AF29" s="214">
        <f t="shared" si="13"/>
        <v>-153.6</v>
      </c>
      <c r="AG29" s="215">
        <f t="shared" si="13"/>
        <v>-576</v>
      </c>
      <c r="AH29" s="214">
        <f>AF29</f>
        <v>-153.6</v>
      </c>
      <c r="AI29" s="215">
        <f t="shared" ref="AI29" si="14">AG29</f>
        <v>-576</v>
      </c>
      <c r="AJ29" s="214">
        <f>AF29</f>
        <v>-153.6</v>
      </c>
      <c r="AK29" s="215">
        <f>AG29</f>
        <v>-576</v>
      </c>
      <c r="AL29" s="214">
        <f t="shared" si="13"/>
        <v>-153.6</v>
      </c>
      <c r="AM29" s="215">
        <f t="shared" si="13"/>
        <v>-576</v>
      </c>
      <c r="AN29" s="214">
        <f t="shared" si="13"/>
        <v>-153.6</v>
      </c>
      <c r="AO29" s="215">
        <f t="shared" si="13"/>
        <v>-576</v>
      </c>
      <c r="AP29" s="214">
        <f>AP22*$Q$17</f>
        <v>-1459.2</v>
      </c>
      <c r="AQ29" s="215">
        <f>AQ22*$S$17</f>
        <v>-1920</v>
      </c>
    </row>
    <row r="30" spans="1:43" collapsed="1" x14ac:dyDescent="0.25">
      <c r="A30" s="19"/>
      <c r="B30" s="298" t="s">
        <v>401</v>
      </c>
      <c r="C30" s="23" t="s">
        <v>5</v>
      </c>
      <c r="D30" s="217">
        <f>SUM(D27:D29)</f>
        <v>1268</v>
      </c>
      <c r="E30" s="292">
        <f t="shared" ref="E30:F30" si="15">SUM(E27:E29)</f>
        <v>3460</v>
      </c>
      <c r="F30" s="218">
        <f t="shared" si="15"/>
        <v>4344</v>
      </c>
      <c r="G30" s="217">
        <f>SUM(G27:G29)</f>
        <v>1268</v>
      </c>
      <c r="H30" s="292">
        <f t="shared" ref="H30:I30" si="16">SUM(H27:H29)</f>
        <v>3460</v>
      </c>
      <c r="I30" s="218">
        <f t="shared" si="16"/>
        <v>4344</v>
      </c>
      <c r="J30" s="217">
        <f>SUM(J27:J29)</f>
        <v>1268</v>
      </c>
      <c r="K30" s="292">
        <f t="shared" ref="K30" si="17">SUM(K27:K29)</f>
        <v>3460</v>
      </c>
      <c r="L30" s="218">
        <f t="shared" ref="L30:AQ30" si="18">SUM(L27:L29)</f>
        <v>4344</v>
      </c>
      <c r="M30" s="217">
        <f t="shared" si="18"/>
        <v>1268</v>
      </c>
      <c r="N30" s="218">
        <f t="shared" si="18"/>
        <v>4344</v>
      </c>
      <c r="O30" s="217">
        <f t="shared" si="18"/>
        <v>1268</v>
      </c>
      <c r="P30" s="218">
        <f t="shared" si="18"/>
        <v>4344</v>
      </c>
      <c r="Q30" s="217">
        <f t="shared" si="18"/>
        <v>5806.4</v>
      </c>
      <c r="R30" s="292">
        <f t="shared" si="18"/>
        <v>10960</v>
      </c>
      <c r="S30" s="218">
        <f t="shared" si="18"/>
        <v>16344</v>
      </c>
      <c r="T30" s="217">
        <f t="shared" ref="T30:Y30" si="19">SUM(T27:T29)</f>
        <v>5806.4</v>
      </c>
      <c r="U30" s="292">
        <f t="shared" si="19"/>
        <v>10960</v>
      </c>
      <c r="V30" s="218">
        <f t="shared" si="19"/>
        <v>16344</v>
      </c>
      <c r="W30" s="217">
        <f t="shared" si="19"/>
        <v>5806.4</v>
      </c>
      <c r="X30" s="292">
        <f t="shared" si="19"/>
        <v>10960</v>
      </c>
      <c r="Y30" s="218">
        <f t="shared" si="19"/>
        <v>16344</v>
      </c>
      <c r="Z30" s="217">
        <f t="shared" si="18"/>
        <v>11958.4</v>
      </c>
      <c r="AA30" s="218">
        <f t="shared" si="18"/>
        <v>35760</v>
      </c>
      <c r="AB30" s="217">
        <f>SUM(AB27:AB29)</f>
        <v>1998.4</v>
      </c>
      <c r="AC30" s="218">
        <f>SUM(AC27:AC29)</f>
        <v>9840</v>
      </c>
      <c r="AD30" s="217">
        <f>SUM(AD27:AD29)</f>
        <v>8150.4</v>
      </c>
      <c r="AE30" s="218">
        <f>SUM(AE27:AE29)</f>
        <v>29256</v>
      </c>
      <c r="AF30" s="217">
        <f t="shared" si="18"/>
        <v>22150.400000000001</v>
      </c>
      <c r="AG30" s="218">
        <f t="shared" si="18"/>
        <v>78264</v>
      </c>
      <c r="AH30" s="217">
        <f t="shared" ref="AH30:AI30" si="20">SUM(AH27:AH29)</f>
        <v>8150.4</v>
      </c>
      <c r="AI30" s="218">
        <f t="shared" si="20"/>
        <v>23264</v>
      </c>
      <c r="AJ30" s="217">
        <f t="shared" si="18"/>
        <v>28302.400000000001</v>
      </c>
      <c r="AK30" s="218">
        <f t="shared" si="18"/>
        <v>97680</v>
      </c>
      <c r="AL30" s="217">
        <f t="shared" si="18"/>
        <v>28110.400000000001</v>
      </c>
      <c r="AM30" s="218">
        <f t="shared" si="18"/>
        <v>95184</v>
      </c>
      <c r="AN30" s="217">
        <f t="shared" si="18"/>
        <v>34262.400000000001</v>
      </c>
      <c r="AO30" s="218">
        <f t="shared" si="18"/>
        <v>114600</v>
      </c>
      <c r="AP30" s="217">
        <f t="shared" si="18"/>
        <v>-1459.2</v>
      </c>
      <c r="AQ30" s="218">
        <f t="shared" si="18"/>
        <v>-1920</v>
      </c>
    </row>
    <row r="31" spans="1:43" x14ac:dyDescent="0.25">
      <c r="A31" s="19"/>
      <c r="B31" s="299" t="s">
        <v>402</v>
      </c>
      <c r="C31" s="23" t="s">
        <v>5</v>
      </c>
      <c r="D31" s="217">
        <f t="shared" ref="D31:AQ31" si="21">-PMT($L$4,$L$3,D26)+D30</f>
        <v>7013.3580057843628</v>
      </c>
      <c r="E31" s="292">
        <f t="shared" si="21"/>
        <v>14161.653967855849</v>
      </c>
      <c r="F31" s="218">
        <f t="shared" si="21"/>
        <v>20174.557251989529</v>
      </c>
      <c r="G31" s="217">
        <f t="shared" si="21"/>
        <v>6569.5106061958713</v>
      </c>
      <c r="H31" s="292">
        <f t="shared" si="21"/>
        <v>13199.984602080785</v>
      </c>
      <c r="I31" s="218">
        <f t="shared" si="21"/>
        <v>18769.040486625974</v>
      </c>
      <c r="J31" s="217">
        <f t="shared" si="21"/>
        <v>6125.6632066073789</v>
      </c>
      <c r="K31" s="292">
        <f t="shared" si="21"/>
        <v>12238.31523630572</v>
      </c>
      <c r="L31" s="218">
        <f t="shared" si="21"/>
        <v>17363.52372126242</v>
      </c>
      <c r="M31" s="217">
        <f t="shared" si="21"/>
        <v>10761.402713420512</v>
      </c>
      <c r="N31" s="218">
        <f t="shared" si="21"/>
        <v>35659.899859854675</v>
      </c>
      <c r="O31" s="217">
        <f t="shared" si="21"/>
        <v>9651.7842144492843</v>
      </c>
      <c r="P31" s="218">
        <f t="shared" si="21"/>
        <v>33440.66286191222</v>
      </c>
      <c r="Q31" s="217">
        <f t="shared" si="21"/>
        <v>17099.850500640507</v>
      </c>
      <c r="R31" s="292">
        <f t="shared" si="21"/>
        <v>34237.330289529782</v>
      </c>
      <c r="S31" s="218">
        <f t="shared" si="21"/>
        <v>49681.871346868917</v>
      </c>
      <c r="T31" s="217">
        <f t="shared" si="21"/>
        <v>16656.003101052011</v>
      </c>
      <c r="U31" s="292">
        <f t="shared" si="21"/>
        <v>33275.660923754709</v>
      </c>
      <c r="V31" s="218">
        <f t="shared" si="21"/>
        <v>48276.354581505359</v>
      </c>
      <c r="W31" s="217">
        <f t="shared" si="21"/>
        <v>16212.155701463522</v>
      </c>
      <c r="X31" s="292">
        <f t="shared" si="21"/>
        <v>32313.991557979643</v>
      </c>
      <c r="Y31" s="218">
        <f t="shared" si="21"/>
        <v>46870.837816141808</v>
      </c>
      <c r="Z31" s="217">
        <f t="shared" si="21"/>
        <v>27739.640874257475</v>
      </c>
      <c r="AA31" s="218">
        <f t="shared" si="21"/>
        <v>81500.940346480653</v>
      </c>
      <c r="AB31" s="217">
        <f t="shared" si="21"/>
        <v>12231.548379401331</v>
      </c>
      <c r="AC31" s="218">
        <f t="shared" si="21"/>
        <v>42758.682136146454</v>
      </c>
      <c r="AD31" s="217">
        <f t="shared" si="21"/>
        <v>23315.186152606795</v>
      </c>
      <c r="AE31" s="218">
        <f t="shared" si="21"/>
        <v>75983.267901121741</v>
      </c>
      <c r="AF31" s="217">
        <f t="shared" si="21"/>
        <v>52110.099472223177</v>
      </c>
      <c r="AG31" s="218">
        <f t="shared" si="21"/>
        <v>148342.57275724958</v>
      </c>
      <c r="AH31" s="217">
        <f t="shared" ref="AH31:AI31" si="22">-PMT($L$4,$L$3,AH26)+AH30</f>
        <v>23315.186152606795</v>
      </c>
      <c r="AI31" s="218">
        <f t="shared" si="22"/>
        <v>61360.901798012186</v>
      </c>
      <c r="AJ31" s="217">
        <f t="shared" si="21"/>
        <v>63193.737245428638</v>
      </c>
      <c r="AK31" s="218">
        <f t="shared" si="21"/>
        <v>181567.1585222249</v>
      </c>
      <c r="AL31" s="217">
        <f t="shared" si="21"/>
        <v>63618.191967079321</v>
      </c>
      <c r="AM31" s="218">
        <f t="shared" si="21"/>
        <v>182769.88685212901</v>
      </c>
      <c r="AN31" s="217">
        <f t="shared" si="21"/>
        <v>74701.829740284782</v>
      </c>
      <c r="AO31" s="218">
        <f t="shared" si="21"/>
        <v>215994.4726171043</v>
      </c>
      <c r="AP31" s="217">
        <f t="shared" si="21"/>
        <v>87310.279917698295</v>
      </c>
      <c r="AQ31" s="218">
        <f t="shared" si="21"/>
        <v>183016.41649520479</v>
      </c>
    </row>
    <row r="32" spans="1:43" x14ac:dyDescent="0.25">
      <c r="A32" s="19"/>
      <c r="B32" s="300" t="s">
        <v>3</v>
      </c>
      <c r="C32" s="287" t="s">
        <v>67</v>
      </c>
      <c r="D32" s="21">
        <f t="shared" ref="D32" si="23">D31/$B$3</f>
        <v>4.2477008920123859E-3</v>
      </c>
      <c r="E32" s="24">
        <f t="shared" ref="E32:AQ32" si="24">E31/$B$3</f>
        <v>8.5771281235064306E-3</v>
      </c>
      <c r="F32" s="22">
        <f t="shared" si="24"/>
        <v>1.221889496651281E-2</v>
      </c>
      <c r="G32" s="21">
        <f t="shared" si="24"/>
        <v>3.9788808783193077E-3</v>
      </c>
      <c r="H32" s="24">
        <f t="shared" si="24"/>
        <v>7.9946847605047618E-3</v>
      </c>
      <c r="I32" s="22">
        <f t="shared" si="24"/>
        <v>1.1367631589818064E-2</v>
      </c>
      <c r="J32" s="21">
        <f t="shared" si="24"/>
        <v>3.7100608646262285E-3</v>
      </c>
      <c r="K32" s="24">
        <f t="shared" si="24"/>
        <v>7.4122413975030912E-3</v>
      </c>
      <c r="L32" s="22">
        <f t="shared" si="24"/>
        <v>1.0516368213123316E-2</v>
      </c>
      <c r="M32" s="21">
        <f t="shared" si="24"/>
        <v>6.51773656319838E-3</v>
      </c>
      <c r="N32" s="22">
        <f t="shared" si="24"/>
        <v>2.159772655536021E-2</v>
      </c>
      <c r="O32" s="21">
        <f t="shared" si="24"/>
        <v>5.8456865289656847E-3</v>
      </c>
      <c r="P32" s="22">
        <f t="shared" si="24"/>
        <v>2.025362648689482E-2</v>
      </c>
      <c r="Q32" s="21">
        <f t="shared" si="24"/>
        <v>1.0356672248150227E-2</v>
      </c>
      <c r="R32" s="24">
        <f t="shared" si="24"/>
        <v>2.0736134999954803E-2</v>
      </c>
      <c r="S32" s="22">
        <f t="shared" si="24"/>
        <v>3.0090254777082069E-2</v>
      </c>
      <c r="T32" s="21">
        <f t="shared" si="24"/>
        <v>1.0087852234457144E-2</v>
      </c>
      <c r="U32" s="24">
        <f t="shared" si="24"/>
        <v>2.0153691636953127E-2</v>
      </c>
      <c r="V32" s="22">
        <f t="shared" si="24"/>
        <v>2.9238991400387319E-2</v>
      </c>
      <c r="W32" s="21">
        <f t="shared" si="24"/>
        <v>9.8190322207640686E-3</v>
      </c>
      <c r="X32" s="24">
        <f t="shared" si="24"/>
        <v>1.9571248273951455E-2</v>
      </c>
      <c r="Y32" s="22">
        <f t="shared" si="24"/>
        <v>2.8387728023692573E-2</v>
      </c>
      <c r="Z32" s="21">
        <f t="shared" si="24"/>
        <v>1.6800753246662307E-2</v>
      </c>
      <c r="AA32" s="22">
        <f t="shared" si="24"/>
        <v>4.936174892598779E-2</v>
      </c>
      <c r="AB32" s="21">
        <f t="shared" si="24"/>
        <v>7.4081429921336256E-3</v>
      </c>
      <c r="AC32" s="22">
        <f t="shared" si="24"/>
        <v>2.5897165395119538E-2</v>
      </c>
      <c r="AD32" s="21">
        <f t="shared" si="24"/>
        <v>1.4121044004338787E-2</v>
      </c>
      <c r="AE32" s="22">
        <f t="shared" si="24"/>
        <v>4.6019922920719998E-2</v>
      </c>
      <c r="AF32" s="21">
        <f t="shared" si="24"/>
        <v>3.1560932128155535E-2</v>
      </c>
      <c r="AG32" s="22">
        <f t="shared" si="24"/>
        <v>8.9844961301659698E-2</v>
      </c>
      <c r="AH32" s="21">
        <f t="shared" ref="AH32:AI32" si="25">AH31/$B$3</f>
        <v>1.4121044004338787E-2</v>
      </c>
      <c r="AI32" s="22">
        <f t="shared" si="25"/>
        <v>3.7163760510604493E-2</v>
      </c>
      <c r="AJ32" s="21">
        <f t="shared" si="24"/>
        <v>3.8273833140360695E-2</v>
      </c>
      <c r="AK32" s="22">
        <f t="shared" si="24"/>
        <v>0.10996771882726018</v>
      </c>
      <c r="AL32" s="21">
        <f t="shared" si="24"/>
        <v>3.8530907811051611E-2</v>
      </c>
      <c r="AM32" s="22">
        <f t="shared" si="24"/>
        <v>0.11069616163533709</v>
      </c>
      <c r="AN32" s="21">
        <f t="shared" si="24"/>
        <v>4.5243808823256765E-2</v>
      </c>
      <c r="AO32" s="22">
        <f t="shared" si="24"/>
        <v>0.13081891916093755</v>
      </c>
      <c r="AP32" s="21">
        <f t="shared" si="24"/>
        <v>5.2880225646884098E-2</v>
      </c>
      <c r="AQ32" s="22">
        <f t="shared" si="24"/>
        <v>0.110845474444399</v>
      </c>
    </row>
    <row r="33" spans="1:43" x14ac:dyDescent="0.25">
      <c r="A33" s="19"/>
      <c r="B33" s="300" t="s">
        <v>2</v>
      </c>
      <c r="C33" s="287" t="s">
        <v>67</v>
      </c>
      <c r="D33" s="21">
        <f t="shared" ref="D33" si="26">D31/$C$3</f>
        <v>3.45119055819781E-2</v>
      </c>
      <c r="E33" s="24">
        <f t="shared" ref="E33:AQ33" si="27">E31/$C$3</f>
        <v>6.9687824893608294E-2</v>
      </c>
      <c r="F33" s="22">
        <f t="shared" si="27"/>
        <v>9.9276611070563098E-2</v>
      </c>
      <c r="G33" s="21">
        <f t="shared" si="27"/>
        <v>3.2327785003109781E-2</v>
      </c>
      <c r="H33" s="24">
        <f t="shared" si="27"/>
        <v>6.4955563639393601E-2</v>
      </c>
      <c r="I33" s="22">
        <f t="shared" si="27"/>
        <v>9.2360229237480079E-2</v>
      </c>
      <c r="J33" s="21">
        <f t="shared" si="27"/>
        <v>3.0143664424241452E-2</v>
      </c>
      <c r="K33" s="24">
        <f t="shared" si="27"/>
        <v>6.0223302385178909E-2</v>
      </c>
      <c r="L33" s="22">
        <f t="shared" si="27"/>
        <v>8.5443847404397075E-2</v>
      </c>
      <c r="M33" s="21">
        <f t="shared" si="27"/>
        <v>5.295559047019948E-2</v>
      </c>
      <c r="N33" s="22">
        <f t="shared" si="27"/>
        <v>0.17547815126663566</v>
      </c>
      <c r="O33" s="21">
        <f t="shared" si="27"/>
        <v>4.7495289023028679E-2</v>
      </c>
      <c r="P33" s="22">
        <f t="shared" si="27"/>
        <v>0.16455754837229405</v>
      </c>
      <c r="Q33" s="21">
        <f t="shared" si="27"/>
        <v>8.4146342658868001E-2</v>
      </c>
      <c r="R33" s="24">
        <f t="shared" si="27"/>
        <v>0.16847785459643067</v>
      </c>
      <c r="S33" s="22">
        <f t="shared" si="27"/>
        <v>0.24447861518618758</v>
      </c>
      <c r="T33" s="21">
        <f t="shared" si="27"/>
        <v>8.1962222079999647E-2</v>
      </c>
      <c r="U33" s="24">
        <f t="shared" si="27"/>
        <v>0.16374559334221592</v>
      </c>
      <c r="V33" s="22">
        <f t="shared" si="27"/>
        <v>0.23756223335310456</v>
      </c>
      <c r="W33" s="21">
        <f t="shared" si="27"/>
        <v>7.9778101501131349E-2</v>
      </c>
      <c r="X33" s="24">
        <f t="shared" si="27"/>
        <v>0.15901333208800122</v>
      </c>
      <c r="Y33" s="22">
        <f t="shared" si="27"/>
        <v>0.23064585152002157</v>
      </c>
      <c r="Z33" s="21">
        <f t="shared" si="27"/>
        <v>0.13650349318269062</v>
      </c>
      <c r="AA33" s="22">
        <f t="shared" si="27"/>
        <v>0.40105649187740217</v>
      </c>
      <c r="AB33" s="21">
        <f t="shared" si="27"/>
        <v>6.0190003482373945E-2</v>
      </c>
      <c r="AC33" s="22">
        <f t="shared" si="27"/>
        <v>0.21041041958437168</v>
      </c>
      <c r="AD33" s="21">
        <f t="shared" si="27"/>
        <v>0.11473127458506491</v>
      </c>
      <c r="AE33" s="22">
        <f t="shared" si="27"/>
        <v>0.37390467810866929</v>
      </c>
      <c r="AF33" s="21">
        <f t="shared" si="27"/>
        <v>0.2564276387102416</v>
      </c>
      <c r="AG33" s="22">
        <f t="shared" si="27"/>
        <v>0.72997626252124403</v>
      </c>
      <c r="AH33" s="21">
        <f t="shared" ref="AH33:AI33" si="28">AH31/$C$3</f>
        <v>0.11473127458506491</v>
      </c>
      <c r="AI33" s="22">
        <f t="shared" si="28"/>
        <v>0.30194974326584212</v>
      </c>
      <c r="AJ33" s="21">
        <f t="shared" si="27"/>
        <v>0.31096890981293251</v>
      </c>
      <c r="AK33" s="22">
        <f t="shared" si="27"/>
        <v>0.8934705210455417</v>
      </c>
      <c r="AL33" s="21">
        <f t="shared" si="27"/>
        <v>0.31305760131639654</v>
      </c>
      <c r="AM33" s="22">
        <f t="shared" si="27"/>
        <v>0.89938900496268759</v>
      </c>
      <c r="AN33" s="21">
        <f t="shared" si="27"/>
        <v>0.36759887241908751</v>
      </c>
      <c r="AO33" s="22">
        <f t="shared" si="27"/>
        <v>1.0628832634869851</v>
      </c>
      <c r="AP33" s="21">
        <f t="shared" si="27"/>
        <v>0.42964356508971424</v>
      </c>
      <c r="AQ33" s="22">
        <f t="shared" si="27"/>
        <v>0.90060214818993656</v>
      </c>
    </row>
    <row r="34" spans="1:43" x14ac:dyDescent="0.25">
      <c r="A34" s="19"/>
      <c r="B34" s="300" t="s">
        <v>1</v>
      </c>
      <c r="C34" s="287" t="s">
        <v>67</v>
      </c>
      <c r="D34" s="21">
        <f>D31/$D$3</f>
        <v>0.22017917540647808</v>
      </c>
      <c r="E34" s="24">
        <f t="shared" ref="E34:AQ34" si="29">E31/$D$3</f>
        <v>0.44459462791756571</v>
      </c>
      <c r="F34" s="22">
        <f t="shared" si="29"/>
        <v>0.63336526900098677</v>
      </c>
      <c r="G34" s="21">
        <f t="shared" si="29"/>
        <v>0.20624491533204545</v>
      </c>
      <c r="H34" s="24">
        <f t="shared" si="29"/>
        <v>0.4144037310896283</v>
      </c>
      <c r="I34" s="22">
        <f t="shared" si="29"/>
        <v>0.58924011209861671</v>
      </c>
      <c r="J34" s="21">
        <f t="shared" si="29"/>
        <v>0.19231065525761276</v>
      </c>
      <c r="K34" s="24">
        <f t="shared" si="29"/>
        <v>0.38421283426169089</v>
      </c>
      <c r="L34" s="22">
        <f t="shared" si="29"/>
        <v>0.54511495519624675</v>
      </c>
      <c r="M34" s="21">
        <f t="shared" si="29"/>
        <v>0.33784626047946487</v>
      </c>
      <c r="N34" s="22">
        <f t="shared" si="29"/>
        <v>1.1195161204867481</v>
      </c>
      <c r="O34" s="21">
        <f t="shared" si="29"/>
        <v>0.30301061029338328</v>
      </c>
      <c r="P34" s="22">
        <f t="shared" si="29"/>
        <v>1.0498448201145849</v>
      </c>
      <c r="Q34" s="21">
        <f t="shared" si="29"/>
        <v>0.53683712990265398</v>
      </c>
      <c r="R34" s="24">
        <f t="shared" si="29"/>
        <v>1.0748556034143057</v>
      </c>
      <c r="S34" s="22">
        <f t="shared" si="29"/>
        <v>1.5597255204685558</v>
      </c>
      <c r="T34" s="21">
        <f t="shared" si="29"/>
        <v>0.52290286982822121</v>
      </c>
      <c r="U34" s="24">
        <f t="shared" si="29"/>
        <v>1.0446647065863681</v>
      </c>
      <c r="V34" s="22">
        <f t="shared" si="29"/>
        <v>1.5156003635661859</v>
      </c>
      <c r="W34" s="21">
        <f t="shared" si="29"/>
        <v>0.50896860975378866</v>
      </c>
      <c r="X34" s="24">
        <f t="shared" si="29"/>
        <v>1.0144738097584307</v>
      </c>
      <c r="Y34" s="22">
        <f t="shared" si="29"/>
        <v>1.4714752066638159</v>
      </c>
      <c r="Z34" s="21">
        <f t="shared" si="29"/>
        <v>0.87086546112838437</v>
      </c>
      <c r="AA34" s="22">
        <f t="shared" si="29"/>
        <v>2.558661603406021</v>
      </c>
      <c r="AB34" s="21">
        <f t="shared" si="29"/>
        <v>0.38400039380562501</v>
      </c>
      <c r="AC34" s="22">
        <f t="shared" si="29"/>
        <v>1.3423771275385679</v>
      </c>
      <c r="AD34" s="21">
        <f t="shared" si="29"/>
        <v>0.73196298510578828</v>
      </c>
      <c r="AE34" s="22">
        <f t="shared" si="29"/>
        <v>2.3854383673784025</v>
      </c>
      <c r="AF34" s="21">
        <f t="shared" si="29"/>
        <v>1.6359579423552417</v>
      </c>
      <c r="AG34" s="22">
        <f t="shared" si="29"/>
        <v>4.6571051014975007</v>
      </c>
      <c r="AH34" s="21">
        <f t="shared" ref="AH34:AI34" si="30">AH31/$D$3</f>
        <v>0.73196298510578828</v>
      </c>
      <c r="AI34" s="22">
        <f t="shared" si="30"/>
        <v>1.9263800235124631</v>
      </c>
      <c r="AJ34" s="21">
        <f t="shared" si="29"/>
        <v>1.9839205336554049</v>
      </c>
      <c r="AK34" s="22">
        <f t="shared" si="29"/>
        <v>5.7001663413373365</v>
      </c>
      <c r="AL34" s="21">
        <f t="shared" si="29"/>
        <v>1.9972459749822777</v>
      </c>
      <c r="AM34" s="22">
        <f t="shared" si="29"/>
        <v>5.7379251056408105</v>
      </c>
      <c r="AN34" s="21">
        <f t="shared" si="29"/>
        <v>2.3452085662824409</v>
      </c>
      <c r="AO34" s="22">
        <f t="shared" si="29"/>
        <v>6.7809863454806454</v>
      </c>
      <c r="AP34" s="21">
        <f t="shared" si="29"/>
        <v>2.74104151262953</v>
      </c>
      <c r="AQ34" s="22">
        <f t="shared" si="29"/>
        <v>5.7456647210263236</v>
      </c>
    </row>
    <row r="35" spans="1:43" ht="15.75" thickBot="1" x14ac:dyDescent="0.3">
      <c r="A35" s="33"/>
      <c r="B35" s="301" t="s">
        <v>0</v>
      </c>
      <c r="C35" s="288" t="s">
        <v>67</v>
      </c>
      <c r="D35" s="35">
        <f t="shared" ref="D35:AQ35" si="31">D26/$E$3</f>
        <v>1.96842553582525</v>
      </c>
      <c r="E35" s="37">
        <f t="shared" si="31"/>
        <v>3.6665093671594788</v>
      </c>
      <c r="F35" s="36">
        <f t="shared" si="31"/>
        <v>5.4237304463511178</v>
      </c>
      <c r="G35" s="35">
        <f t="shared" si="31"/>
        <v>1.8163583270490504</v>
      </c>
      <c r="H35" s="37">
        <f t="shared" si="31"/>
        <v>3.3370304148110463</v>
      </c>
      <c r="I35" s="36">
        <f t="shared" si="31"/>
        <v>4.9421842852264861</v>
      </c>
      <c r="J35" s="35">
        <f t="shared" si="31"/>
        <v>1.6642911182728508</v>
      </c>
      <c r="K35" s="37">
        <f t="shared" si="31"/>
        <v>3.0075514624626138</v>
      </c>
      <c r="L35" s="36">
        <f t="shared" si="31"/>
        <v>4.4606381241018545</v>
      </c>
      <c r="M35" s="35">
        <f t="shared" si="31"/>
        <v>3.2525486321576018</v>
      </c>
      <c r="N35" s="36">
        <f t="shared" si="31"/>
        <v>10.729186396987414</v>
      </c>
      <c r="O35" s="35">
        <f t="shared" si="31"/>
        <v>2.8723806102171032</v>
      </c>
      <c r="P35" s="36">
        <f t="shared" si="31"/>
        <v>9.9688503531064168</v>
      </c>
      <c r="Q35" s="35">
        <f t="shared" si="31"/>
        <v>3.8692656455277445</v>
      </c>
      <c r="R35" s="37">
        <f t="shared" si="31"/>
        <v>7.9750802824851332</v>
      </c>
      <c r="S35" s="36">
        <f t="shared" si="31"/>
        <v>11.421937014745657</v>
      </c>
      <c r="T35" s="35">
        <f t="shared" si="31"/>
        <v>3.7171984367515449</v>
      </c>
      <c r="U35" s="37">
        <f t="shared" si="31"/>
        <v>7.6456013301367012</v>
      </c>
      <c r="V35" s="36">
        <f t="shared" si="31"/>
        <v>10.940390853621025</v>
      </c>
      <c r="W35" s="35">
        <f t="shared" si="31"/>
        <v>3.5651312279753458</v>
      </c>
      <c r="X35" s="37">
        <f t="shared" si="31"/>
        <v>7.3161223777882682</v>
      </c>
      <c r="Y35" s="36">
        <f t="shared" si="31"/>
        <v>10.458844692496394</v>
      </c>
      <c r="Z35" s="35">
        <f t="shared" si="31"/>
        <v>5.4068340898204292</v>
      </c>
      <c r="AA35" s="36">
        <f t="shared" si="31"/>
        <v>15.671370682213901</v>
      </c>
      <c r="AB35" s="35">
        <f t="shared" si="31"/>
        <v>3.5059939801179345</v>
      </c>
      <c r="AC35" s="36">
        <f t="shared" si="31"/>
        <v>11.278317984234802</v>
      </c>
      <c r="AD35" s="35">
        <f t="shared" si="31"/>
        <v>5.1956296331868188</v>
      </c>
      <c r="AE35" s="36">
        <f t="shared" si="31"/>
        <v>16.009297812827679</v>
      </c>
      <c r="AF35" s="35">
        <f t="shared" si="31"/>
        <v>10.264536592393471</v>
      </c>
      <c r="AG35" s="36">
        <f t="shared" si="31"/>
        <v>24.009722630108843</v>
      </c>
      <c r="AH35" s="35">
        <f t="shared" ref="AH35:AI35" si="32">AH26/$E$3</f>
        <v>5.1956296331868188</v>
      </c>
      <c r="AI35" s="36">
        <f t="shared" si="32"/>
        <v>13.05243541995713</v>
      </c>
      <c r="AJ35" s="35">
        <f t="shared" si="31"/>
        <v>11.954172245462356</v>
      </c>
      <c r="AK35" s="36">
        <f t="shared" si="31"/>
        <v>28.740702458701719</v>
      </c>
      <c r="AL35" s="35">
        <f t="shared" si="31"/>
        <v>12.165376702095966</v>
      </c>
      <c r="AM35" s="36">
        <f t="shared" si="31"/>
        <v>30.007929198503383</v>
      </c>
      <c r="AN35" s="35">
        <f t="shared" si="31"/>
        <v>13.855012355164851</v>
      </c>
      <c r="AO35" s="36">
        <f t="shared" si="31"/>
        <v>34.738909027096255</v>
      </c>
      <c r="AP35" s="35">
        <f t="shared" si="31"/>
        <v>30.413441755239916</v>
      </c>
      <c r="AQ35" s="36">
        <f t="shared" si="31"/>
        <v>63.361336990083153</v>
      </c>
    </row>
    <row r="36" spans="1:43" ht="15.75" thickBot="1" x14ac:dyDescent="0.3">
      <c r="A36" s="320" t="s">
        <v>12</v>
      </c>
      <c r="B36" s="30" t="s">
        <v>10</v>
      </c>
      <c r="C36" s="31" t="s">
        <v>9</v>
      </c>
      <c r="D36" s="30">
        <v>1</v>
      </c>
      <c r="E36" s="31">
        <v>1</v>
      </c>
      <c r="F36" s="32">
        <v>1</v>
      </c>
      <c r="G36" s="30">
        <v>1</v>
      </c>
      <c r="H36" s="31">
        <v>1</v>
      </c>
      <c r="I36" s="32">
        <v>1</v>
      </c>
      <c r="J36" s="30">
        <v>1</v>
      </c>
      <c r="K36" s="31">
        <v>1</v>
      </c>
      <c r="L36" s="32">
        <v>1</v>
      </c>
      <c r="M36" s="30">
        <v>1</v>
      </c>
      <c r="N36" s="32">
        <v>1</v>
      </c>
      <c r="O36" s="31">
        <v>1</v>
      </c>
      <c r="P36" s="31">
        <v>1</v>
      </c>
      <c r="Q36" s="30">
        <v>1</v>
      </c>
      <c r="R36" s="31">
        <v>1</v>
      </c>
      <c r="S36" s="32">
        <v>1</v>
      </c>
      <c r="T36" s="30">
        <v>1</v>
      </c>
      <c r="U36" s="31">
        <v>1</v>
      </c>
      <c r="V36" s="32">
        <v>1</v>
      </c>
      <c r="W36" s="30">
        <v>1</v>
      </c>
      <c r="X36" s="31">
        <v>1</v>
      </c>
      <c r="Y36" s="32">
        <v>1</v>
      </c>
      <c r="Z36" s="30">
        <v>1</v>
      </c>
      <c r="AA36" s="32">
        <v>1</v>
      </c>
      <c r="AB36" s="30">
        <v>1</v>
      </c>
      <c r="AC36" s="32">
        <v>1</v>
      </c>
      <c r="AD36" s="30">
        <v>1</v>
      </c>
      <c r="AE36" s="32">
        <v>1</v>
      </c>
      <c r="AF36" s="30">
        <v>1</v>
      </c>
      <c r="AG36" s="32">
        <v>1</v>
      </c>
      <c r="AH36" s="30">
        <v>1</v>
      </c>
      <c r="AI36" s="32">
        <v>1</v>
      </c>
      <c r="AJ36" s="30">
        <v>1</v>
      </c>
      <c r="AK36" s="32">
        <v>1</v>
      </c>
      <c r="AL36" s="30">
        <v>1</v>
      </c>
      <c r="AM36" s="32">
        <v>1</v>
      </c>
      <c r="AN36" s="30">
        <v>1</v>
      </c>
      <c r="AO36" s="32">
        <v>1</v>
      </c>
      <c r="AP36" s="30">
        <v>1</v>
      </c>
      <c r="AQ36" s="32">
        <v>1</v>
      </c>
    </row>
    <row r="37" spans="1:43" x14ac:dyDescent="0.25">
      <c r="A37" s="321"/>
      <c r="B37" s="19" t="s">
        <v>8</v>
      </c>
      <c r="C37" s="23" t="s">
        <v>7</v>
      </c>
      <c r="D37" s="19">
        <f>10*$L$6*$L$5*D36</f>
        <v>6400</v>
      </c>
      <c r="E37" s="23">
        <f>10*$L$6*$L$5*E36</f>
        <v>6400</v>
      </c>
      <c r="F37" s="20">
        <f>10*$L$6*$L$5*F36</f>
        <v>6400</v>
      </c>
      <c r="G37" s="19">
        <f>10*$L$6*$L$5*G36</f>
        <v>6400</v>
      </c>
      <c r="H37" s="23">
        <v>6400</v>
      </c>
      <c r="I37" s="20">
        <f>10*$L$6*$L$5*I36</f>
        <v>6400</v>
      </c>
      <c r="J37" s="19">
        <f>10*$L$6*$L$5*J36</f>
        <v>6400</v>
      </c>
      <c r="K37" s="23">
        <v>6400</v>
      </c>
      <c r="L37" s="20">
        <f t="shared" ref="L37:AQ37" si="33">10*$L$6*$L$5*L36</f>
        <v>6400</v>
      </c>
      <c r="M37" s="19">
        <f t="shared" si="33"/>
        <v>6400</v>
      </c>
      <c r="N37" s="20">
        <f t="shared" si="33"/>
        <v>6400</v>
      </c>
      <c r="O37" s="23">
        <f t="shared" si="33"/>
        <v>6400</v>
      </c>
      <c r="P37" s="23">
        <f t="shared" si="33"/>
        <v>6400</v>
      </c>
      <c r="Q37" s="19">
        <f t="shared" si="33"/>
        <v>6400</v>
      </c>
      <c r="R37" s="23">
        <f t="shared" si="33"/>
        <v>6400</v>
      </c>
      <c r="S37" s="20">
        <f t="shared" si="33"/>
        <v>6400</v>
      </c>
      <c r="T37" s="19">
        <f t="shared" si="33"/>
        <v>6400</v>
      </c>
      <c r="U37" s="23">
        <f t="shared" si="33"/>
        <v>6400</v>
      </c>
      <c r="V37" s="20">
        <f t="shared" si="33"/>
        <v>6400</v>
      </c>
      <c r="W37" s="19">
        <f t="shared" si="33"/>
        <v>6400</v>
      </c>
      <c r="X37" s="23">
        <f t="shared" si="33"/>
        <v>6400</v>
      </c>
      <c r="Y37" s="20">
        <f t="shared" si="33"/>
        <v>6400</v>
      </c>
      <c r="Z37" s="19">
        <f t="shared" si="33"/>
        <v>6400</v>
      </c>
      <c r="AA37" s="20">
        <f t="shared" si="33"/>
        <v>6400</v>
      </c>
      <c r="AB37" s="19">
        <f t="shared" si="33"/>
        <v>6400</v>
      </c>
      <c r="AC37" s="20">
        <f t="shared" si="33"/>
        <v>6400</v>
      </c>
      <c r="AD37" s="19">
        <f t="shared" si="33"/>
        <v>6400</v>
      </c>
      <c r="AE37" s="20">
        <f t="shared" si="33"/>
        <v>6400</v>
      </c>
      <c r="AF37" s="19">
        <f t="shared" si="33"/>
        <v>6400</v>
      </c>
      <c r="AG37" s="20">
        <f t="shared" si="33"/>
        <v>6400</v>
      </c>
      <c r="AH37" s="19">
        <f t="shared" ref="AH37:AI37" si="34">10*$L$6*$L$5*AH36</f>
        <v>6400</v>
      </c>
      <c r="AI37" s="20">
        <f t="shared" si="34"/>
        <v>6400</v>
      </c>
      <c r="AJ37" s="19">
        <f t="shared" si="33"/>
        <v>6400</v>
      </c>
      <c r="AK37" s="20">
        <f t="shared" si="33"/>
        <v>6400</v>
      </c>
      <c r="AL37" s="19">
        <f t="shared" si="33"/>
        <v>6400</v>
      </c>
      <c r="AM37" s="20">
        <f t="shared" si="33"/>
        <v>6400</v>
      </c>
      <c r="AN37" s="19">
        <f t="shared" si="33"/>
        <v>6400</v>
      </c>
      <c r="AO37" s="20">
        <f t="shared" si="33"/>
        <v>6400</v>
      </c>
      <c r="AP37" s="19">
        <f t="shared" si="33"/>
        <v>6400</v>
      </c>
      <c r="AQ37" s="20">
        <f t="shared" si="33"/>
        <v>6400</v>
      </c>
    </row>
    <row r="38" spans="1:43" ht="15" hidden="1" customHeight="1" outlineLevel="1" x14ac:dyDescent="0.25">
      <c r="A38" s="321"/>
      <c r="B38" s="19" t="s">
        <v>397</v>
      </c>
      <c r="C38" s="23" t="s">
        <v>4</v>
      </c>
      <c r="D38" s="214">
        <f>300*D36*$B$10</f>
        <v>36000</v>
      </c>
      <c r="E38" s="291">
        <f>300*E36*$C$10</f>
        <v>45000</v>
      </c>
      <c r="F38" s="215">
        <f>300*F36*$D$10</f>
        <v>81000</v>
      </c>
      <c r="G38" s="214">
        <f>250*G36*$B$10</f>
        <v>30000</v>
      </c>
      <c r="H38" s="291">
        <f>250*H36*$C$10</f>
        <v>37500</v>
      </c>
      <c r="I38" s="215">
        <f>250*I36*$D$10</f>
        <v>67500</v>
      </c>
      <c r="J38" s="214">
        <f>200*J36*$B$10</f>
        <v>24000</v>
      </c>
      <c r="K38" s="291">
        <f>200*K36*$C$10</f>
        <v>30000</v>
      </c>
      <c r="L38" s="215">
        <f>200*L36*$D$10</f>
        <v>54000</v>
      </c>
      <c r="M38" s="294">
        <f>1/0.6*M23</f>
        <v>45000</v>
      </c>
      <c r="N38" s="295">
        <f t="shared" ref="N38:P38" si="35">1/0.6*N23</f>
        <v>90000</v>
      </c>
      <c r="O38" s="293">
        <f t="shared" si="35"/>
        <v>30000</v>
      </c>
      <c r="P38" s="296">
        <f t="shared" si="35"/>
        <v>60000</v>
      </c>
      <c r="Q38" s="214">
        <f>Q23-D23+D38</f>
        <v>71000</v>
      </c>
      <c r="R38" s="291">
        <f t="shared" ref="R38:S38" si="36">R23-E23+E38</f>
        <v>125000</v>
      </c>
      <c r="S38" s="215">
        <f t="shared" si="36"/>
        <v>191000</v>
      </c>
      <c r="T38" s="214">
        <f>T23-G23+G38</f>
        <v>65000</v>
      </c>
      <c r="U38" s="291">
        <f t="shared" ref="U38" si="37">U23-H23+H38</f>
        <v>117500</v>
      </c>
      <c r="V38" s="215">
        <f t="shared" ref="V38" si="38">V23-I23+I38</f>
        <v>177500</v>
      </c>
      <c r="W38" s="214">
        <f>W23-J23+J38</f>
        <v>59000</v>
      </c>
      <c r="X38" s="291">
        <f t="shared" ref="X38" si="39">X23-K23+K38</f>
        <v>110000</v>
      </c>
      <c r="Y38" s="215">
        <f t="shared" ref="Y38" si="40">Y23-L23+L38</f>
        <v>164000</v>
      </c>
      <c r="Z38" s="214">
        <f>Z23-$G23+$G38</f>
        <v>95000</v>
      </c>
      <c r="AA38" s="215">
        <f>AA23-$I23+$I38</f>
        <v>257500</v>
      </c>
      <c r="AB38" s="214">
        <f t="shared" ref="AB38" si="41">AB23-$G23+$G38</f>
        <v>45000</v>
      </c>
      <c r="AC38" s="215">
        <f t="shared" ref="AC38" si="42">AC23-$I23+$I38</f>
        <v>117500</v>
      </c>
      <c r="AD38" s="214">
        <f t="shared" ref="AD38" si="43">AD23-$G23+$G38</f>
        <v>75000</v>
      </c>
      <c r="AE38" s="215">
        <f t="shared" ref="AE38" si="44">AE23-$I23+$I38</f>
        <v>197500</v>
      </c>
      <c r="AF38" s="214">
        <f t="shared" ref="AF38" si="45">AF23-$G23+$G38</f>
        <v>130000</v>
      </c>
      <c r="AG38" s="215">
        <f t="shared" ref="AG38:AI38" si="46">AG23-$I23+$I38</f>
        <v>242500</v>
      </c>
      <c r="AH38" s="214">
        <f>AH23-$G23+$G38</f>
        <v>80000</v>
      </c>
      <c r="AI38" s="215">
        <f t="shared" si="46"/>
        <v>167500</v>
      </c>
      <c r="AJ38" s="214">
        <f t="shared" ref="AJ38" si="47">AJ23-$G23+$G38</f>
        <v>160000</v>
      </c>
      <c r="AK38" s="215">
        <f t="shared" ref="AK38" si="48">AK23-$I23+$I38</f>
        <v>322500</v>
      </c>
      <c r="AL38" s="214">
        <f t="shared" ref="AL38" si="49">AL23-$G23+$G38</f>
        <v>165000</v>
      </c>
      <c r="AM38" s="215">
        <f t="shared" ref="AM38" si="50">AM23-$I23+$I38</f>
        <v>352500</v>
      </c>
      <c r="AN38" s="214">
        <f t="shared" ref="AN38" si="51">AN23-$G23+$G38</f>
        <v>195000</v>
      </c>
      <c r="AO38" s="215">
        <f t="shared" ref="AO38" si="52">AO23-$I23+$I38</f>
        <v>432500</v>
      </c>
      <c r="AP38" s="214">
        <f>$B$17*AP36*10000</f>
        <v>1200000</v>
      </c>
      <c r="AQ38" s="215">
        <f>$D$17*AQ36*10000</f>
        <v>2500000</v>
      </c>
    </row>
    <row r="39" spans="1:43" ht="15" hidden="1" customHeight="1" outlineLevel="1" x14ac:dyDescent="0.25">
      <c r="A39" s="321"/>
      <c r="B39" s="297" t="s">
        <v>398</v>
      </c>
      <c r="C39" s="124" t="s">
        <v>4</v>
      </c>
      <c r="D39" s="214">
        <f>$E$10</f>
        <v>25000</v>
      </c>
      <c r="E39" s="291">
        <f>$F$10</f>
        <v>40000</v>
      </c>
      <c r="F39" s="215">
        <f>$G$10</f>
        <v>60000</v>
      </c>
      <c r="G39" s="214">
        <f>$E$10</f>
        <v>25000</v>
      </c>
      <c r="H39" s="291">
        <f>$F$10</f>
        <v>40000</v>
      </c>
      <c r="I39" s="215">
        <f>$G$10</f>
        <v>60000</v>
      </c>
      <c r="J39" s="214">
        <f>$E$10</f>
        <v>25000</v>
      </c>
      <c r="K39" s="291">
        <f>$F$10</f>
        <v>40000</v>
      </c>
      <c r="L39" s="215">
        <f>$G$10</f>
        <v>60000</v>
      </c>
      <c r="M39" s="294">
        <f>$E$11</f>
        <v>50000</v>
      </c>
      <c r="N39" s="295">
        <f>$G$11</f>
        <v>200000</v>
      </c>
      <c r="O39" s="289">
        <f>O24</f>
        <v>50000</v>
      </c>
      <c r="P39" s="216">
        <f>P24</f>
        <v>200000</v>
      </c>
      <c r="Q39" s="214">
        <f>Q24</f>
        <v>35000</v>
      </c>
      <c r="R39" s="291">
        <f t="shared" ref="R39:S39" si="53">R24</f>
        <v>60000</v>
      </c>
      <c r="S39" s="215">
        <f t="shared" si="53"/>
        <v>90000</v>
      </c>
      <c r="T39" s="214">
        <f>T24</f>
        <v>35000</v>
      </c>
      <c r="U39" s="291">
        <f t="shared" ref="U39:V39" si="54">U24</f>
        <v>60000</v>
      </c>
      <c r="V39" s="215">
        <f t="shared" si="54"/>
        <v>90000</v>
      </c>
      <c r="W39" s="214">
        <f>W24</f>
        <v>35000</v>
      </c>
      <c r="X39" s="291">
        <f t="shared" ref="X39:Y39" si="55">X24</f>
        <v>60000</v>
      </c>
      <c r="Y39" s="215">
        <f t="shared" si="55"/>
        <v>90000</v>
      </c>
      <c r="Z39" s="214">
        <f>Z24</f>
        <v>45000</v>
      </c>
      <c r="AA39" s="215">
        <f t="shared" ref="AA39:AB39" si="56">AA24</f>
        <v>120000</v>
      </c>
      <c r="AB39" s="214">
        <f t="shared" si="56"/>
        <v>50000</v>
      </c>
      <c r="AC39" s="215">
        <f t="shared" ref="AC39:AO39" si="57">AC24</f>
        <v>160000</v>
      </c>
      <c r="AD39" s="214">
        <f t="shared" si="57"/>
        <v>60000</v>
      </c>
      <c r="AE39" s="215">
        <f t="shared" si="57"/>
        <v>190000</v>
      </c>
      <c r="AF39" s="214">
        <f t="shared" si="57"/>
        <v>125000</v>
      </c>
      <c r="AG39" s="215">
        <f t="shared" si="57"/>
        <v>310000</v>
      </c>
      <c r="AH39" s="214">
        <f t="shared" ref="AH39:AI39" si="58">AH24</f>
        <v>55000</v>
      </c>
      <c r="AI39" s="215">
        <f t="shared" si="58"/>
        <v>150000</v>
      </c>
      <c r="AJ39" s="214">
        <f t="shared" si="57"/>
        <v>135000</v>
      </c>
      <c r="AK39" s="215">
        <f t="shared" si="57"/>
        <v>340000</v>
      </c>
      <c r="AL39" s="214">
        <f t="shared" si="57"/>
        <v>135000</v>
      </c>
      <c r="AM39" s="215">
        <f t="shared" si="57"/>
        <v>340000</v>
      </c>
      <c r="AN39" s="214">
        <f t="shared" si="57"/>
        <v>145000</v>
      </c>
      <c r="AO39" s="215">
        <f t="shared" si="57"/>
        <v>370000</v>
      </c>
      <c r="AP39" s="214">
        <f>E30</f>
        <v>3460</v>
      </c>
      <c r="AQ39" s="215">
        <f>G30</f>
        <v>1268</v>
      </c>
    </row>
    <row r="40" spans="1:43" ht="15" hidden="1" customHeight="1" outlineLevel="1" x14ac:dyDescent="0.25">
      <c r="A40" s="321"/>
      <c r="B40" s="297" t="s">
        <v>258</v>
      </c>
      <c r="C40" s="124" t="s">
        <v>4</v>
      </c>
      <c r="D40" s="214">
        <f>300*D36*$H$10</f>
        <v>0</v>
      </c>
      <c r="E40" s="291">
        <f>300*E36*$I$10</f>
        <v>33000</v>
      </c>
      <c r="F40" s="215">
        <f>300*F36*$J$10</f>
        <v>33000</v>
      </c>
      <c r="G40" s="214">
        <f>250*G36*$H$10</f>
        <v>0</v>
      </c>
      <c r="H40" s="291">
        <f>250*H36*$I$10</f>
        <v>27500</v>
      </c>
      <c r="I40" s="215">
        <f>250*I36*$J$10</f>
        <v>27500</v>
      </c>
      <c r="J40" s="214">
        <f>200*J36*$H$10</f>
        <v>0</v>
      </c>
      <c r="K40" s="291">
        <f>200*K36*$I$10</f>
        <v>22000</v>
      </c>
      <c r="L40" s="215">
        <f>200*L36*$J$10</f>
        <v>22000</v>
      </c>
      <c r="M40" s="294">
        <f>0</f>
        <v>0</v>
      </c>
      <c r="N40" s="295">
        <f>0</f>
        <v>0</v>
      </c>
      <c r="O40" s="289">
        <f>O25</f>
        <v>0</v>
      </c>
      <c r="P40" s="216">
        <f>P25</f>
        <v>0</v>
      </c>
      <c r="Q40" s="214">
        <f>Q25-D25+D40</f>
        <v>0</v>
      </c>
      <c r="R40" s="291">
        <f>R25-E25+E40</f>
        <v>35000</v>
      </c>
      <c r="S40" s="215">
        <f t="shared" ref="S40" si="59">S25-F25+F40</f>
        <v>35000</v>
      </c>
      <c r="T40" s="214">
        <f>T25-G25+G40</f>
        <v>0</v>
      </c>
      <c r="U40" s="291">
        <f>U25-H25+H40</f>
        <v>29500</v>
      </c>
      <c r="V40" s="215">
        <f t="shared" ref="V40" si="60">V25-I25+I40</f>
        <v>29500</v>
      </c>
      <c r="W40" s="214">
        <f>W25-J25+J40</f>
        <v>0</v>
      </c>
      <c r="X40" s="291">
        <f>X25-K25+K40</f>
        <v>24000</v>
      </c>
      <c r="Y40" s="215">
        <f t="shared" ref="Y40" si="61">Y25-L25+L40</f>
        <v>24000</v>
      </c>
      <c r="Z40" s="214">
        <f>Z25-$G25+$G40</f>
        <v>0</v>
      </c>
      <c r="AA40" s="215">
        <f>AA25-$I25+$I40</f>
        <v>31500</v>
      </c>
      <c r="AB40" s="214">
        <f t="shared" ref="AB40" si="62">AB25-$G25+$G40</f>
        <v>0</v>
      </c>
      <c r="AC40" s="215">
        <f t="shared" ref="AC40" si="63">AC25-$I25+$I40</f>
        <v>27500</v>
      </c>
      <c r="AD40" s="214">
        <f t="shared" ref="AD40" si="64">AD25-$G25+$G40</f>
        <v>0</v>
      </c>
      <c r="AE40" s="215">
        <f t="shared" ref="AE40" si="65">AE25-$I25+$I40</f>
        <v>29500</v>
      </c>
      <c r="AF40" s="214">
        <f t="shared" ref="AF40:AH40" si="66">AF25-$G25+$G40</f>
        <v>0</v>
      </c>
      <c r="AG40" s="215">
        <f t="shared" ref="AG40:AI40" si="67">AG25-$I25+$I40</f>
        <v>53900</v>
      </c>
      <c r="AH40" s="214">
        <f t="shared" si="66"/>
        <v>0</v>
      </c>
      <c r="AI40" s="215">
        <f t="shared" si="67"/>
        <v>29500</v>
      </c>
      <c r="AJ40" s="214">
        <f t="shared" ref="AJ40" si="68">AJ25-$G25+$G40</f>
        <v>0</v>
      </c>
      <c r="AK40" s="215">
        <f t="shared" ref="AK40" si="69">AK25-$I25+$I40</f>
        <v>55900</v>
      </c>
      <c r="AL40" s="214">
        <f t="shared" ref="AL40" si="70">AL25-$G25+$G40</f>
        <v>0</v>
      </c>
      <c r="AM40" s="215">
        <f t="shared" ref="AM40" si="71">AM25-$I25+$I40</f>
        <v>55900</v>
      </c>
      <c r="AN40" s="214">
        <f t="shared" ref="AN40" si="72">AN25-$G25+$G40</f>
        <v>0</v>
      </c>
      <c r="AO40" s="215">
        <f t="shared" ref="AO40" si="73">AO25-$I25+$I40</f>
        <v>57900</v>
      </c>
      <c r="AP40" s="214">
        <f>0</f>
        <v>0</v>
      </c>
      <c r="AQ40" s="215">
        <f>0</f>
        <v>0</v>
      </c>
    </row>
    <row r="41" spans="1:43" collapsed="1" x14ac:dyDescent="0.25">
      <c r="A41" s="321"/>
      <c r="B41" s="298" t="s">
        <v>6</v>
      </c>
      <c r="C41" s="23" t="s">
        <v>4</v>
      </c>
      <c r="D41" s="217">
        <f>SUM(D38:D40)</f>
        <v>61000</v>
      </c>
      <c r="E41" s="292">
        <f t="shared" ref="E41:F41" si="74">SUM(E38:E40)</f>
        <v>118000</v>
      </c>
      <c r="F41" s="218">
        <f t="shared" si="74"/>
        <v>174000</v>
      </c>
      <c r="G41" s="217">
        <f>SUM(G38:G40)</f>
        <v>55000</v>
      </c>
      <c r="H41" s="292">
        <f t="shared" ref="H41:I41" si="75">SUM(H38:H40)</f>
        <v>105000</v>
      </c>
      <c r="I41" s="218">
        <f t="shared" si="75"/>
        <v>155000</v>
      </c>
      <c r="J41" s="217">
        <f>SUM(J38:J40)</f>
        <v>49000</v>
      </c>
      <c r="K41" s="292">
        <f t="shared" ref="K41:S41" si="76">SUM(K38:K40)</f>
        <v>92000</v>
      </c>
      <c r="L41" s="218">
        <f t="shared" si="76"/>
        <v>136000</v>
      </c>
      <c r="M41" s="217">
        <f t="shared" si="76"/>
        <v>95000</v>
      </c>
      <c r="N41" s="218">
        <f>SUM(N38:N40)</f>
        <v>290000</v>
      </c>
      <c r="O41" s="290">
        <f t="shared" si="76"/>
        <v>80000</v>
      </c>
      <c r="P41" s="240">
        <f t="shared" si="76"/>
        <v>260000</v>
      </c>
      <c r="Q41" s="217">
        <f t="shared" si="76"/>
        <v>106000</v>
      </c>
      <c r="R41" s="292">
        <f t="shared" si="76"/>
        <v>220000</v>
      </c>
      <c r="S41" s="218">
        <f t="shared" si="76"/>
        <v>316000</v>
      </c>
      <c r="T41" s="217">
        <f t="shared" ref="T41:Y41" si="77">SUM(T38:T40)</f>
        <v>100000</v>
      </c>
      <c r="U41" s="292">
        <f t="shared" si="77"/>
        <v>207000</v>
      </c>
      <c r="V41" s="218">
        <f t="shared" si="77"/>
        <v>297000</v>
      </c>
      <c r="W41" s="217">
        <f t="shared" si="77"/>
        <v>94000</v>
      </c>
      <c r="X41" s="292">
        <f t="shared" si="77"/>
        <v>194000</v>
      </c>
      <c r="Y41" s="218">
        <f t="shared" si="77"/>
        <v>278000</v>
      </c>
      <c r="Z41" s="217">
        <f t="shared" ref="Z41:AA41" si="78">SUM(Z38:Z40)</f>
        <v>140000</v>
      </c>
      <c r="AA41" s="218">
        <f t="shared" si="78"/>
        <v>409000</v>
      </c>
      <c r="AB41" s="217">
        <f t="shared" ref="AB41:AC41" si="79">SUM(AB38:AB40)</f>
        <v>95000</v>
      </c>
      <c r="AC41" s="218">
        <f t="shared" si="79"/>
        <v>305000</v>
      </c>
      <c r="AD41" s="217">
        <f t="shared" ref="AD41:AQ41" si="80">SUM(AD38:AD40)</f>
        <v>135000</v>
      </c>
      <c r="AE41" s="218">
        <f t="shared" si="80"/>
        <v>417000</v>
      </c>
      <c r="AF41" s="217">
        <f t="shared" si="80"/>
        <v>255000</v>
      </c>
      <c r="AG41" s="218">
        <f t="shared" si="80"/>
        <v>606400</v>
      </c>
      <c r="AH41" s="217">
        <f t="shared" ref="AH41:AI41" si="81">SUM(AH38:AH40)</f>
        <v>135000</v>
      </c>
      <c r="AI41" s="218">
        <f t="shared" si="81"/>
        <v>347000</v>
      </c>
      <c r="AJ41" s="217">
        <f t="shared" si="80"/>
        <v>295000</v>
      </c>
      <c r="AK41" s="218">
        <f t="shared" si="80"/>
        <v>718400</v>
      </c>
      <c r="AL41" s="217">
        <f t="shared" si="80"/>
        <v>300000</v>
      </c>
      <c r="AM41" s="218">
        <f t="shared" si="80"/>
        <v>748400</v>
      </c>
      <c r="AN41" s="217">
        <f t="shared" si="80"/>
        <v>340000</v>
      </c>
      <c r="AO41" s="218">
        <f t="shared" si="80"/>
        <v>860400</v>
      </c>
      <c r="AP41" s="217">
        <f t="shared" si="80"/>
        <v>1203460</v>
      </c>
      <c r="AQ41" s="218">
        <f t="shared" si="80"/>
        <v>2501268</v>
      </c>
    </row>
    <row r="42" spans="1:43" hidden="1" outlineLevel="1" x14ac:dyDescent="0.25">
      <c r="A42" s="321"/>
      <c r="B42" s="297" t="s">
        <v>399</v>
      </c>
      <c r="C42" s="28" t="s">
        <v>5</v>
      </c>
      <c r="D42" s="214">
        <f>$K$10*D37</f>
        <v>1280</v>
      </c>
      <c r="E42" s="291">
        <f>$L$10*E37</f>
        <v>1600</v>
      </c>
      <c r="F42" s="215">
        <f>$M$10*F37</f>
        <v>2240</v>
      </c>
      <c r="G42" s="214">
        <f>$K$10*G37</f>
        <v>1280</v>
      </c>
      <c r="H42" s="291">
        <f>$L$10*H37</f>
        <v>1600</v>
      </c>
      <c r="I42" s="215">
        <f>$M$10*I37</f>
        <v>2240</v>
      </c>
      <c r="J42" s="214">
        <f>$K$10*J37</f>
        <v>1280</v>
      </c>
      <c r="K42" s="291">
        <f>$L$10*K37</f>
        <v>1600</v>
      </c>
      <c r="L42" s="215">
        <f>$M$10*L37</f>
        <v>2240</v>
      </c>
      <c r="M42" s="214">
        <f>M37*$K$11</f>
        <v>1280</v>
      </c>
      <c r="N42" s="215">
        <f>N37*$M$11</f>
        <v>2240</v>
      </c>
      <c r="O42" s="289">
        <f>J42</f>
        <v>1280</v>
      </c>
      <c r="P42" s="216">
        <f>L42</f>
        <v>2240</v>
      </c>
      <c r="Q42" s="214">
        <f>Q27-D27+D42</f>
        <v>1472</v>
      </c>
      <c r="R42" s="291">
        <f t="shared" ref="R42:S42" si="82">R27-E27+E42</f>
        <v>1984</v>
      </c>
      <c r="S42" s="215">
        <f t="shared" si="82"/>
        <v>2816</v>
      </c>
      <c r="T42" s="214">
        <f>T27-G27+G42</f>
        <v>1472</v>
      </c>
      <c r="U42" s="291">
        <f t="shared" ref="U42" si="83">U27-H27+H42</f>
        <v>1984</v>
      </c>
      <c r="V42" s="215">
        <f t="shared" ref="V42" si="84">V27-I27+I42</f>
        <v>2816</v>
      </c>
      <c r="W42" s="214">
        <f>W27-J27+J42</f>
        <v>1472</v>
      </c>
      <c r="X42" s="291">
        <f t="shared" ref="X42" si="85">X27-K27+K42</f>
        <v>1984</v>
      </c>
      <c r="Y42" s="215">
        <f t="shared" ref="Y42" si="86">Y27-L27+L42</f>
        <v>2816</v>
      </c>
      <c r="Z42" s="214">
        <f t="shared" ref="Z42" si="87">Z27-$G27+$G42</f>
        <v>2624</v>
      </c>
      <c r="AA42" s="215">
        <f t="shared" ref="AA42" si="88">AA27-$I27+$I42</f>
        <v>7232</v>
      </c>
      <c r="AB42" s="214">
        <f t="shared" ref="AB42" si="89">AB27-$G27+$G42</f>
        <v>1664</v>
      </c>
      <c r="AC42" s="215">
        <f t="shared" ref="AC42" si="90">AC27-$I27+$I42</f>
        <v>5312</v>
      </c>
      <c r="AD42" s="214">
        <f t="shared" ref="AD42" si="91">AD27-$G27+$G42</f>
        <v>2816</v>
      </c>
      <c r="AE42" s="215">
        <f t="shared" ref="AE42" si="92">AE27-$I27+$I42</f>
        <v>9728</v>
      </c>
      <c r="AF42" s="214">
        <f t="shared" ref="AF42:AH42" si="93">AF27-$G27+$G42</f>
        <v>2816</v>
      </c>
      <c r="AG42" s="215">
        <f t="shared" ref="AG42:AI42" si="94">AG27-$I27+$I42</f>
        <v>4736</v>
      </c>
      <c r="AH42" s="214">
        <f t="shared" si="93"/>
        <v>2816</v>
      </c>
      <c r="AI42" s="215">
        <f t="shared" si="94"/>
        <v>4736</v>
      </c>
      <c r="AJ42" s="214">
        <f t="shared" ref="AJ42" si="95">AJ27-$G27+$G42</f>
        <v>3968</v>
      </c>
      <c r="AK42" s="215">
        <f t="shared" ref="AK42" si="96">AK27-$I27+$I42</f>
        <v>9152</v>
      </c>
      <c r="AL42" s="214">
        <f t="shared" ref="AL42" si="97">AL27-$G27+$G42</f>
        <v>3776</v>
      </c>
      <c r="AM42" s="215">
        <f t="shared" ref="AM42" si="98">AM27-$I27+$I42</f>
        <v>6656</v>
      </c>
      <c r="AN42" s="214">
        <f t="shared" ref="AN42" si="99">AN27-$G27+$G42</f>
        <v>4928</v>
      </c>
      <c r="AO42" s="215">
        <f t="shared" ref="AO42" si="100">AO27-$I27+$I42</f>
        <v>11072</v>
      </c>
      <c r="AP42" s="214">
        <f>0</f>
        <v>0</v>
      </c>
      <c r="AQ42" s="215">
        <f>0</f>
        <v>0</v>
      </c>
    </row>
    <row r="43" spans="1:43" hidden="1" outlineLevel="1" x14ac:dyDescent="0.25">
      <c r="A43" s="321"/>
      <c r="B43" s="297" t="s">
        <v>403</v>
      </c>
      <c r="C43" s="28" t="s">
        <v>5</v>
      </c>
      <c r="D43" s="214">
        <f>$N$10</f>
        <v>500</v>
      </c>
      <c r="E43" s="291">
        <f>$O$10</f>
        <v>2500</v>
      </c>
      <c r="F43" s="215">
        <f>$P$10</f>
        <v>3000</v>
      </c>
      <c r="G43" s="214">
        <f>$N$10</f>
        <v>500</v>
      </c>
      <c r="H43" s="291">
        <f>$O$10</f>
        <v>2500</v>
      </c>
      <c r="I43" s="215">
        <f>$P$10</f>
        <v>3000</v>
      </c>
      <c r="J43" s="214">
        <f>$N$10</f>
        <v>500</v>
      </c>
      <c r="K43" s="291">
        <f>$O$10</f>
        <v>2500</v>
      </c>
      <c r="L43" s="215">
        <f>$P$10</f>
        <v>3000</v>
      </c>
      <c r="M43" s="214">
        <f>$N$11</f>
        <v>500</v>
      </c>
      <c r="N43" s="215">
        <f>$P$11</f>
        <v>3000</v>
      </c>
      <c r="O43" s="289">
        <f>G43</f>
        <v>500</v>
      </c>
      <c r="P43" s="216">
        <f>I43</f>
        <v>3000</v>
      </c>
      <c r="Q43" s="214">
        <f>Q28</f>
        <v>5000</v>
      </c>
      <c r="R43" s="291">
        <f t="shared" ref="R43:S43" si="101">R28</f>
        <v>10000</v>
      </c>
      <c r="S43" s="215">
        <f t="shared" si="101"/>
        <v>15000</v>
      </c>
      <c r="T43" s="214">
        <f>T28</f>
        <v>5000</v>
      </c>
      <c r="U43" s="291">
        <f t="shared" ref="U43:V43" si="102">U28</f>
        <v>10000</v>
      </c>
      <c r="V43" s="215">
        <f t="shared" si="102"/>
        <v>15000</v>
      </c>
      <c r="W43" s="214">
        <f>W28</f>
        <v>5000</v>
      </c>
      <c r="X43" s="291">
        <f t="shared" ref="X43:AO43" si="103">X28</f>
        <v>10000</v>
      </c>
      <c r="Y43" s="215">
        <f t="shared" si="103"/>
        <v>15000</v>
      </c>
      <c r="Z43" s="214">
        <f t="shared" si="103"/>
        <v>10000</v>
      </c>
      <c r="AA43" s="215">
        <f t="shared" si="103"/>
        <v>30000</v>
      </c>
      <c r="AB43" s="214">
        <f t="shared" si="103"/>
        <v>1000</v>
      </c>
      <c r="AC43" s="215">
        <f t="shared" si="103"/>
        <v>6000</v>
      </c>
      <c r="AD43" s="214">
        <f t="shared" si="103"/>
        <v>6000</v>
      </c>
      <c r="AE43" s="215">
        <f t="shared" si="103"/>
        <v>21000</v>
      </c>
      <c r="AF43" s="214">
        <f t="shared" si="103"/>
        <v>20000</v>
      </c>
      <c r="AG43" s="215">
        <f t="shared" si="103"/>
        <v>75000</v>
      </c>
      <c r="AH43" s="214">
        <f t="shared" ref="AH43:AI43" si="104">AH28</f>
        <v>6000</v>
      </c>
      <c r="AI43" s="215">
        <f t="shared" si="104"/>
        <v>20000</v>
      </c>
      <c r="AJ43" s="214">
        <f t="shared" si="103"/>
        <v>25000</v>
      </c>
      <c r="AK43" s="215">
        <f t="shared" si="103"/>
        <v>90000</v>
      </c>
      <c r="AL43" s="214">
        <f t="shared" si="103"/>
        <v>25000</v>
      </c>
      <c r="AM43" s="215">
        <f t="shared" si="103"/>
        <v>90000</v>
      </c>
      <c r="AN43" s="214">
        <f t="shared" si="103"/>
        <v>30000</v>
      </c>
      <c r="AO43" s="215">
        <f t="shared" si="103"/>
        <v>105000</v>
      </c>
      <c r="AP43" s="214">
        <f>0</f>
        <v>0</v>
      </c>
      <c r="AQ43" s="215">
        <f>0</f>
        <v>0</v>
      </c>
    </row>
    <row r="44" spans="1:43" hidden="1" outlineLevel="1" x14ac:dyDescent="0.25">
      <c r="A44" s="321"/>
      <c r="B44" s="297" t="s">
        <v>400</v>
      </c>
      <c r="C44" s="28" t="s">
        <v>5</v>
      </c>
      <c r="D44" s="214">
        <f>-$Q$10</f>
        <v>0</v>
      </c>
      <c r="E44" s="291">
        <f>-$R$10</f>
        <v>0</v>
      </c>
      <c r="F44" s="215">
        <f>-$S$10</f>
        <v>0</v>
      </c>
      <c r="G44" s="214">
        <f>-$Q$10</f>
        <v>0</v>
      </c>
      <c r="H44" s="291">
        <f>-$R$10</f>
        <v>0</v>
      </c>
      <c r="I44" s="215">
        <f>-$S$10</f>
        <v>0</v>
      </c>
      <c r="J44" s="214">
        <f>-$Q$10</f>
        <v>0</v>
      </c>
      <c r="K44" s="291">
        <f>-$R$10</f>
        <v>0</v>
      </c>
      <c r="L44" s="215">
        <f>-$S$10</f>
        <v>0</v>
      </c>
      <c r="M44" s="214">
        <f>0</f>
        <v>0</v>
      </c>
      <c r="N44" s="215">
        <v>0</v>
      </c>
      <c r="O44" s="289">
        <f>G44</f>
        <v>0</v>
      </c>
      <c r="P44" s="216">
        <f>I44</f>
        <v>0</v>
      </c>
      <c r="Q44" s="214">
        <f>Q37*$Q$12</f>
        <v>-256</v>
      </c>
      <c r="R44" s="291">
        <f>R37*$R$12</f>
        <v>-640</v>
      </c>
      <c r="S44" s="215">
        <f>S37*$S$12</f>
        <v>-960</v>
      </c>
      <c r="T44" s="214">
        <f>T37*$Q$12</f>
        <v>-256</v>
      </c>
      <c r="U44" s="291">
        <f>U37*$R$12</f>
        <v>-640</v>
      </c>
      <c r="V44" s="215">
        <f>V37*$S$12</f>
        <v>-960</v>
      </c>
      <c r="W44" s="214">
        <f>W37*$Q$12</f>
        <v>-256</v>
      </c>
      <c r="X44" s="291">
        <f>X37*$R$12</f>
        <v>-640</v>
      </c>
      <c r="Y44" s="215">
        <f>Y37*$S$12</f>
        <v>-960</v>
      </c>
      <c r="Z44" s="214">
        <f>Z37*$Q$12</f>
        <v>-256</v>
      </c>
      <c r="AA44" s="215">
        <f>AA37*$S$12</f>
        <v>-960</v>
      </c>
      <c r="AB44" s="214">
        <f t="shared" ref="AB44" si="105">AB37*$Q$12</f>
        <v>-256</v>
      </c>
      <c r="AC44" s="215">
        <f t="shared" ref="AC44" si="106">AC37*$S$12</f>
        <v>-960</v>
      </c>
      <c r="AD44" s="214">
        <f t="shared" ref="AD44" si="107">AD37*$Q$12</f>
        <v>-256</v>
      </c>
      <c r="AE44" s="215">
        <f t="shared" ref="AE44" si="108">AE37*$S$12</f>
        <v>-960</v>
      </c>
      <c r="AF44" s="214">
        <f t="shared" ref="AF44" si="109">AF37*$Q$12</f>
        <v>-256</v>
      </c>
      <c r="AG44" s="215">
        <f t="shared" ref="AG44" si="110">AG37*$S$12</f>
        <v>-960</v>
      </c>
      <c r="AH44" s="214">
        <f t="shared" ref="AH44" si="111">AH37*$Q$12</f>
        <v>-256</v>
      </c>
      <c r="AI44" s="215">
        <f t="shared" ref="AI44" si="112">AI37*$S$12</f>
        <v>-960</v>
      </c>
      <c r="AJ44" s="214">
        <f t="shared" ref="AJ44" si="113">AJ37*$Q$12</f>
        <v>-256</v>
      </c>
      <c r="AK44" s="215">
        <f t="shared" ref="AK44" si="114">AK37*$S$12</f>
        <v>-960</v>
      </c>
      <c r="AL44" s="214">
        <f t="shared" ref="AL44" si="115">AL37*$Q$12</f>
        <v>-256</v>
      </c>
      <c r="AM44" s="215">
        <f t="shared" ref="AM44" si="116">AM37*$S$12</f>
        <v>-960</v>
      </c>
      <c r="AN44" s="214">
        <f t="shared" ref="AN44" si="117">AN37*$Q$12</f>
        <v>-256</v>
      </c>
      <c r="AO44" s="215">
        <f t="shared" ref="AO44" si="118">AO37*$S$12</f>
        <v>-960</v>
      </c>
      <c r="AP44" s="214">
        <f>AP37*$Q$17</f>
        <v>-2432</v>
      </c>
      <c r="AQ44" s="215">
        <f>AQ37*$S$17</f>
        <v>-3200</v>
      </c>
    </row>
    <row r="45" spans="1:43" collapsed="1" x14ac:dyDescent="0.25">
      <c r="A45" s="321"/>
      <c r="B45" s="298" t="s">
        <v>401</v>
      </c>
      <c r="C45" s="23" t="s">
        <v>5</v>
      </c>
      <c r="D45" s="217">
        <f>SUM(D42:D44)</f>
        <v>1780</v>
      </c>
      <c r="E45" s="292">
        <f t="shared" ref="E45:F45" si="119">SUM(E42:E44)</f>
        <v>4100</v>
      </c>
      <c r="F45" s="218">
        <f t="shared" si="119"/>
        <v>5240</v>
      </c>
      <c r="G45" s="217">
        <f>SUM(G42:G44)</f>
        <v>1780</v>
      </c>
      <c r="H45" s="292">
        <f t="shared" ref="H45:I45" si="120">SUM(H42:H44)</f>
        <v>4100</v>
      </c>
      <c r="I45" s="218">
        <f t="shared" si="120"/>
        <v>5240</v>
      </c>
      <c r="J45" s="217">
        <f>SUM(J42:J44)</f>
        <v>1780</v>
      </c>
      <c r="K45" s="292">
        <f t="shared" ref="K45:AQ45" si="121">SUM(K42:K44)</f>
        <v>4100</v>
      </c>
      <c r="L45" s="218">
        <f t="shared" si="121"/>
        <v>5240</v>
      </c>
      <c r="M45" s="217">
        <f t="shared" si="121"/>
        <v>1780</v>
      </c>
      <c r="N45" s="218">
        <f t="shared" si="121"/>
        <v>5240</v>
      </c>
      <c r="O45" s="290">
        <f t="shared" si="121"/>
        <v>1780</v>
      </c>
      <c r="P45" s="240">
        <f t="shared" si="121"/>
        <v>5240</v>
      </c>
      <c r="Q45" s="217">
        <f t="shared" si="121"/>
        <v>6216</v>
      </c>
      <c r="R45" s="292">
        <f t="shared" si="121"/>
        <v>11344</v>
      </c>
      <c r="S45" s="218">
        <f t="shared" si="121"/>
        <v>16856</v>
      </c>
      <c r="T45" s="217">
        <f t="shared" ref="T45:V45" si="122">SUM(T42:T44)</f>
        <v>6216</v>
      </c>
      <c r="U45" s="292">
        <f t="shared" si="122"/>
        <v>11344</v>
      </c>
      <c r="V45" s="218">
        <f t="shared" si="122"/>
        <v>16856</v>
      </c>
      <c r="W45" s="217">
        <f t="shared" si="121"/>
        <v>6216</v>
      </c>
      <c r="X45" s="292">
        <f t="shared" si="121"/>
        <v>11344</v>
      </c>
      <c r="Y45" s="218">
        <f t="shared" si="121"/>
        <v>16856</v>
      </c>
      <c r="Z45" s="217">
        <f t="shared" si="121"/>
        <v>12368</v>
      </c>
      <c r="AA45" s="218">
        <f t="shared" si="121"/>
        <v>36272</v>
      </c>
      <c r="AB45" s="217">
        <f>SUM(AB42:AB44)</f>
        <v>2408</v>
      </c>
      <c r="AC45" s="218">
        <f>SUM(AC42:AC44)</f>
        <v>10352</v>
      </c>
      <c r="AD45" s="217">
        <f>SUM(AD42:AD44)</f>
        <v>8560</v>
      </c>
      <c r="AE45" s="218">
        <f>SUM(AE42:AE44)</f>
        <v>29768</v>
      </c>
      <c r="AF45" s="217">
        <f t="shared" si="121"/>
        <v>22560</v>
      </c>
      <c r="AG45" s="218">
        <f t="shared" si="121"/>
        <v>78776</v>
      </c>
      <c r="AH45" s="217">
        <f t="shared" ref="AH45:AI45" si="123">SUM(AH42:AH44)</f>
        <v>8560</v>
      </c>
      <c r="AI45" s="218">
        <f t="shared" si="123"/>
        <v>23776</v>
      </c>
      <c r="AJ45" s="217">
        <f t="shared" si="121"/>
        <v>28712</v>
      </c>
      <c r="AK45" s="218">
        <f t="shared" si="121"/>
        <v>98192</v>
      </c>
      <c r="AL45" s="217">
        <f t="shared" si="121"/>
        <v>28520</v>
      </c>
      <c r="AM45" s="218">
        <f t="shared" si="121"/>
        <v>95696</v>
      </c>
      <c r="AN45" s="217">
        <f t="shared" si="121"/>
        <v>34672</v>
      </c>
      <c r="AO45" s="218">
        <f t="shared" si="121"/>
        <v>115112</v>
      </c>
      <c r="AP45" s="217">
        <f t="shared" si="121"/>
        <v>-2432</v>
      </c>
      <c r="AQ45" s="218">
        <f t="shared" si="121"/>
        <v>-3200</v>
      </c>
    </row>
    <row r="46" spans="1:43" x14ac:dyDescent="0.25">
      <c r="A46" s="321"/>
      <c r="B46" s="299" t="s">
        <v>402</v>
      </c>
      <c r="C46" s="23" t="s">
        <v>5</v>
      </c>
      <c r="D46" s="217">
        <f t="shared" ref="D46:AQ46" si="124">-PMT($L$4,$L$3,D41)+D45</f>
        <v>9300.7476041383288</v>
      </c>
      <c r="E46" s="292">
        <f t="shared" si="124"/>
        <v>18648.33143095611</v>
      </c>
      <c r="F46" s="218">
        <f t="shared" si="124"/>
        <v>26692.624313443754</v>
      </c>
      <c r="G46" s="217">
        <f t="shared" si="124"/>
        <v>8561.0019381575094</v>
      </c>
      <c r="H46" s="292">
        <f t="shared" si="124"/>
        <v>17045.549154664332</v>
      </c>
      <c r="I46" s="218">
        <f t="shared" si="124"/>
        <v>24350.096371171159</v>
      </c>
      <c r="J46" s="217">
        <f t="shared" si="124"/>
        <v>7821.256272176689</v>
      </c>
      <c r="K46" s="292">
        <f t="shared" si="124"/>
        <v>15442.766878372562</v>
      </c>
      <c r="L46" s="218">
        <f t="shared" si="124"/>
        <v>22007.568428898569</v>
      </c>
      <c r="M46" s="217">
        <f t="shared" si="124"/>
        <v>13492.639711362968</v>
      </c>
      <c r="N46" s="218">
        <f t="shared" si="124"/>
        <v>40994.373855739592</v>
      </c>
      <c r="O46" s="290">
        <f t="shared" si="124"/>
        <v>11643.275546410921</v>
      </c>
      <c r="P46" s="240">
        <f t="shared" si="124"/>
        <v>37295.645525835498</v>
      </c>
      <c r="Q46" s="217">
        <f t="shared" si="124"/>
        <v>19284.840098994471</v>
      </c>
      <c r="R46" s="292">
        <f t="shared" si="124"/>
        <v>38468.007752630037</v>
      </c>
      <c r="S46" s="218">
        <f t="shared" si="124"/>
        <v>55815.938408323142</v>
      </c>
      <c r="T46" s="217">
        <f t="shared" si="124"/>
        <v>18545.094433013655</v>
      </c>
      <c r="U46" s="292">
        <f t="shared" si="124"/>
        <v>36865.225476338259</v>
      </c>
      <c r="V46" s="218">
        <f t="shared" si="124"/>
        <v>53473.410466050547</v>
      </c>
      <c r="W46" s="217">
        <f t="shared" si="124"/>
        <v>17805.348767032832</v>
      </c>
      <c r="X46" s="292">
        <f t="shared" si="124"/>
        <v>35262.443200046488</v>
      </c>
      <c r="Y46" s="218">
        <f t="shared" si="124"/>
        <v>51130.882523777953</v>
      </c>
      <c r="Z46" s="217">
        <f t="shared" si="124"/>
        <v>29628.732206219112</v>
      </c>
      <c r="AA46" s="218">
        <f t="shared" si="124"/>
        <v>86697.996231025842</v>
      </c>
      <c r="AB46" s="217">
        <f t="shared" si="124"/>
        <v>14120.639711362968</v>
      </c>
      <c r="AC46" s="218">
        <f t="shared" si="124"/>
        <v>47955.738020691642</v>
      </c>
      <c r="AD46" s="217">
        <f t="shared" si="124"/>
        <v>25204.277484568429</v>
      </c>
      <c r="AE46" s="218">
        <f t="shared" si="124"/>
        <v>81180.323785666929</v>
      </c>
      <c r="AF46" s="217">
        <f t="shared" si="124"/>
        <v>53999.190804184815</v>
      </c>
      <c r="AG46" s="218">
        <f t="shared" si="124"/>
        <v>153539.62864179478</v>
      </c>
      <c r="AH46" s="217">
        <f t="shared" ref="AH46:AI46" si="125">-PMT($L$4,$L$3,AH41)+AH45</f>
        <v>25204.277484568429</v>
      </c>
      <c r="AI46" s="218">
        <f t="shared" si="125"/>
        <v>66557.957682557375</v>
      </c>
      <c r="AJ46" s="217">
        <f t="shared" si="124"/>
        <v>65082.828577390275</v>
      </c>
      <c r="AK46" s="218">
        <f t="shared" si="124"/>
        <v>186764.21440677007</v>
      </c>
      <c r="AL46" s="217">
        <f t="shared" si="124"/>
        <v>65507.283299040959</v>
      </c>
      <c r="AM46" s="218">
        <f t="shared" si="124"/>
        <v>187966.94273667416</v>
      </c>
      <c r="AN46" s="217">
        <f t="shared" si="124"/>
        <v>76590.921072246419</v>
      </c>
      <c r="AO46" s="218">
        <f t="shared" si="124"/>
        <v>221191.52850164945</v>
      </c>
      <c r="AP46" s="217">
        <f t="shared" si="124"/>
        <v>145943.71986354611</v>
      </c>
      <c r="AQ46" s="218">
        <f t="shared" si="124"/>
        <v>305183.69374275196</v>
      </c>
    </row>
    <row r="47" spans="1:43" x14ac:dyDescent="0.25">
      <c r="A47" s="321"/>
      <c r="B47" s="300" t="s">
        <v>3</v>
      </c>
      <c r="C47" s="287" t="s">
        <v>67</v>
      </c>
      <c r="D47" s="21">
        <f t="shared" ref="D47" si="126">D46/$B$4</f>
        <v>8.3882886618255614E-4</v>
      </c>
      <c r="E47" s="24">
        <f t="shared" ref="E47:AQ47" si="127">E46/$B$4</f>
        <v>1.6818818632886306E-3</v>
      </c>
      <c r="F47" s="22">
        <f t="shared" si="127"/>
        <v>2.4073918292676147E-3</v>
      </c>
      <c r="G47" s="21">
        <f t="shared" si="127"/>
        <v>7.7211164680741115E-4</v>
      </c>
      <c r="H47" s="24">
        <f t="shared" si="127"/>
        <v>1.5373278879758161E-3</v>
      </c>
      <c r="I47" s="22">
        <f t="shared" si="127"/>
        <v>2.1961206345796555E-3</v>
      </c>
      <c r="J47" s="21">
        <f t="shared" si="127"/>
        <v>7.0539442743226615E-4</v>
      </c>
      <c r="K47" s="24">
        <f t="shared" si="127"/>
        <v>1.3927739126630026E-3</v>
      </c>
      <c r="L47" s="22">
        <f t="shared" si="127"/>
        <v>1.9848494398916972E-3</v>
      </c>
      <c r="M47" s="21">
        <f t="shared" si="127"/>
        <v>1.2168931093083772E-3</v>
      </c>
      <c r="N47" s="22">
        <f t="shared" si="127"/>
        <v>3.6972580705204165E-3</v>
      </c>
      <c r="O47" s="24">
        <f t="shared" si="127"/>
        <v>1.050100060870515E-3</v>
      </c>
      <c r="P47" s="24">
        <f t="shared" si="127"/>
        <v>3.3636719736446921E-3</v>
      </c>
      <c r="Q47" s="21">
        <f t="shared" si="127"/>
        <v>1.7392881995371727E-3</v>
      </c>
      <c r="R47" s="24">
        <f t="shared" si="127"/>
        <v>3.4694066220099218E-3</v>
      </c>
      <c r="S47" s="22">
        <f t="shared" si="127"/>
        <v>5.0340061167918069E-3</v>
      </c>
      <c r="T47" s="21">
        <f t="shared" si="127"/>
        <v>1.6725709801620281E-3</v>
      </c>
      <c r="U47" s="24">
        <f t="shared" si="127"/>
        <v>3.3248526466971074E-3</v>
      </c>
      <c r="V47" s="22">
        <f t="shared" si="127"/>
        <v>4.8227349221038477E-3</v>
      </c>
      <c r="W47" s="21">
        <f t="shared" si="127"/>
        <v>1.6058537607868827E-3</v>
      </c>
      <c r="X47" s="24">
        <f t="shared" si="127"/>
        <v>3.1802986713842939E-3</v>
      </c>
      <c r="Y47" s="22">
        <f t="shared" si="127"/>
        <v>4.6114637274158885E-3</v>
      </c>
      <c r="Z47" s="21">
        <f t="shared" si="127"/>
        <v>2.6721976448335111E-3</v>
      </c>
      <c r="AA47" s="22">
        <f t="shared" si="127"/>
        <v>7.8192404497045322E-3</v>
      </c>
      <c r="AB47" s="21">
        <f t="shared" si="127"/>
        <v>1.2735320538732478E-3</v>
      </c>
      <c r="AC47" s="22">
        <f t="shared" si="127"/>
        <v>4.3250993428685007E-3</v>
      </c>
      <c r="AD47" s="21">
        <f t="shared" si="127"/>
        <v>2.2731587185447315E-3</v>
      </c>
      <c r="AE47" s="22">
        <f t="shared" si="127"/>
        <v>7.3216048704691844E-3</v>
      </c>
      <c r="AF47" s="21">
        <f t="shared" si="127"/>
        <v>4.8701547364746849E-3</v>
      </c>
      <c r="AG47" s="22">
        <f t="shared" si="127"/>
        <v>1.3847647317123337E-2</v>
      </c>
      <c r="AH47" s="21">
        <f t="shared" ref="AH47:AI47" si="128">AH46/$B$4</f>
        <v>2.2731587185447315E-3</v>
      </c>
      <c r="AI47" s="22">
        <f t="shared" si="128"/>
        <v>6.0028224132697141E-3</v>
      </c>
      <c r="AJ47" s="21">
        <f t="shared" si="127"/>
        <v>5.8697814011461685E-3</v>
      </c>
      <c r="AK47" s="22">
        <f t="shared" si="127"/>
        <v>1.6844152844724021E-2</v>
      </c>
      <c r="AL47" s="21">
        <f t="shared" si="127"/>
        <v>5.9080627187415042E-3</v>
      </c>
      <c r="AM47" s="22">
        <f t="shared" si="127"/>
        <v>1.6952626193775036E-2</v>
      </c>
      <c r="AN47" s="21">
        <f t="shared" si="127"/>
        <v>6.907689383412987E-3</v>
      </c>
      <c r="AO47" s="22">
        <f t="shared" si="127"/>
        <v>1.9949131721375718E-2</v>
      </c>
      <c r="AP47" s="21">
        <f t="shared" si="127"/>
        <v>1.3162576845449704E-2</v>
      </c>
      <c r="AQ47" s="22">
        <f t="shared" si="127"/>
        <v>2.7524334891716913E-2</v>
      </c>
    </row>
    <row r="48" spans="1:43" x14ac:dyDescent="0.25">
      <c r="A48" s="321"/>
      <c r="B48" s="300" t="s">
        <v>2</v>
      </c>
      <c r="C48" s="287" t="s">
        <v>67</v>
      </c>
      <c r="D48" s="21">
        <f t="shared" ref="D48" si="129">D46/$C$4</f>
        <v>1.266927592029316E-2</v>
      </c>
      <c r="E48" s="24">
        <f t="shared" ref="E48:AQ48" si="130">E46/$C$4</f>
        <v>2.5402351123552158E-2</v>
      </c>
      <c r="F48" s="22">
        <f t="shared" si="130"/>
        <v>3.6360111773517494E-2</v>
      </c>
      <c r="G48" s="21">
        <f t="shared" si="130"/>
        <v>1.1661610477465535E-2</v>
      </c>
      <c r="H48" s="24">
        <f t="shared" si="130"/>
        <v>2.3219075997425634E-2</v>
      </c>
      <c r="I48" s="22">
        <f t="shared" si="130"/>
        <v>3.316917120456335E-2</v>
      </c>
      <c r="J48" s="21">
        <f t="shared" si="130"/>
        <v>1.0653945034637909E-2</v>
      </c>
      <c r="K48" s="24">
        <f t="shared" si="130"/>
        <v>2.103580087129912E-2</v>
      </c>
      <c r="L48" s="22">
        <f t="shared" si="130"/>
        <v>2.9978230635609209E-2</v>
      </c>
      <c r="M48" s="21">
        <f t="shared" si="130"/>
        <v>1.8379380096316365E-2</v>
      </c>
      <c r="N48" s="22">
        <f t="shared" si="130"/>
        <v>5.5841643668184907E-2</v>
      </c>
      <c r="O48" s="24">
        <f t="shared" si="130"/>
        <v>1.5860216489247302E-2</v>
      </c>
      <c r="P48" s="24">
        <f t="shared" si="130"/>
        <v>5.0803316454046787E-2</v>
      </c>
      <c r="Q48" s="21">
        <f t="shared" si="130"/>
        <v>2.6269389375127569E-2</v>
      </c>
      <c r="R48" s="24">
        <f t="shared" si="130"/>
        <v>5.2400282758473818E-2</v>
      </c>
      <c r="S48" s="22">
        <f t="shared" si="130"/>
        <v>7.6031256254120064E-2</v>
      </c>
      <c r="T48" s="21">
        <f t="shared" si="130"/>
        <v>2.5261723932299949E-2</v>
      </c>
      <c r="U48" s="24">
        <f t="shared" si="130"/>
        <v>5.0217007632347294E-2</v>
      </c>
      <c r="V48" s="22">
        <f t="shared" si="130"/>
        <v>7.2840315685165913E-2</v>
      </c>
      <c r="W48" s="21">
        <f t="shared" si="130"/>
        <v>2.4254058489472319E-2</v>
      </c>
      <c r="X48" s="24">
        <f t="shared" si="130"/>
        <v>4.8033732506220776E-2</v>
      </c>
      <c r="Y48" s="22">
        <f t="shared" si="130"/>
        <v>6.9649375116211776E-2</v>
      </c>
      <c r="Z48" s="21">
        <f t="shared" si="130"/>
        <v>4.0359614029526494E-2</v>
      </c>
      <c r="AA48" s="22">
        <f t="shared" si="130"/>
        <v>0.11809812315503261</v>
      </c>
      <c r="AB48" s="21">
        <f t="shared" si="130"/>
        <v>1.9234828025513365E-2</v>
      </c>
      <c r="AC48" s="22">
        <f t="shared" si="130"/>
        <v>6.5324262393176069E-2</v>
      </c>
      <c r="AD48" s="21">
        <f t="shared" si="130"/>
        <v>3.4332718122739914E-2</v>
      </c>
      <c r="AE48" s="22">
        <f t="shared" si="130"/>
        <v>0.11058206986304274</v>
      </c>
      <c r="AF48" s="21">
        <f t="shared" si="130"/>
        <v>7.3556522216168235E-2</v>
      </c>
      <c r="AG48" s="22">
        <f t="shared" si="130"/>
        <v>0.20914833976321645</v>
      </c>
      <c r="AH48" s="21">
        <f t="shared" ref="AH48:AI48" si="131">AH46/$C$4</f>
        <v>3.4332718122739914E-2</v>
      </c>
      <c r="AI48" s="22">
        <f t="shared" si="131"/>
        <v>9.0663801068670932E-2</v>
      </c>
      <c r="AJ48" s="21">
        <f t="shared" si="130"/>
        <v>8.8654412313394784E-2</v>
      </c>
      <c r="AK48" s="22">
        <f t="shared" si="130"/>
        <v>0.25440614723308314</v>
      </c>
      <c r="AL48" s="21">
        <f t="shared" si="130"/>
        <v>8.9232595295359707E-2</v>
      </c>
      <c r="AM48" s="22">
        <f t="shared" si="130"/>
        <v>0.25604447758213256</v>
      </c>
      <c r="AN48" s="21">
        <f t="shared" si="130"/>
        <v>0.10433048539258626</v>
      </c>
      <c r="AO48" s="22">
        <f t="shared" si="130"/>
        <v>0.30130228505199924</v>
      </c>
      <c r="AP48" s="21">
        <f t="shared" si="130"/>
        <v>0.19880135817926398</v>
      </c>
      <c r="AQ48" s="22">
        <f t="shared" si="130"/>
        <v>0.41571458413523726</v>
      </c>
    </row>
    <row r="49" spans="1:43" x14ac:dyDescent="0.25">
      <c r="A49" s="321"/>
      <c r="B49" s="300" t="s">
        <v>1</v>
      </c>
      <c r="C49" s="287" t="s">
        <v>67</v>
      </c>
      <c r="D49" s="21">
        <f t="shared" ref="D49" si="132">D46/$D$4</f>
        <v>7.7354557018700074E-2</v>
      </c>
      <c r="E49" s="24">
        <f t="shared" ref="E49:AQ49" si="133">E46/$D$4</f>
        <v>0.15509865210595133</v>
      </c>
      <c r="F49" s="22">
        <f t="shared" si="133"/>
        <v>0.2220032428913889</v>
      </c>
      <c r="G49" s="21">
        <f t="shared" si="133"/>
        <v>7.1202073290081463E-2</v>
      </c>
      <c r="H49" s="24">
        <f t="shared" si="133"/>
        <v>0.14176827069394435</v>
      </c>
      <c r="I49" s="22">
        <f t="shared" si="133"/>
        <v>0.20252037775076331</v>
      </c>
      <c r="J49" s="21">
        <f t="shared" si="133"/>
        <v>6.5049589561462853E-2</v>
      </c>
      <c r="K49" s="24">
        <f t="shared" si="133"/>
        <v>0.12843788928193742</v>
      </c>
      <c r="L49" s="22">
        <f t="shared" si="133"/>
        <v>0.18303751261013776</v>
      </c>
      <c r="M49" s="21">
        <f t="shared" si="133"/>
        <v>0.11221863148087215</v>
      </c>
      <c r="N49" s="22">
        <f t="shared" si="133"/>
        <v>0.34095126164468192</v>
      </c>
      <c r="O49" s="24">
        <f t="shared" si="133"/>
        <v>9.6837422159325642E-2</v>
      </c>
      <c r="P49" s="24">
        <f t="shared" si="133"/>
        <v>0.31018884300158889</v>
      </c>
      <c r="Q49" s="21">
        <f t="shared" si="133"/>
        <v>0.16039251106765057</v>
      </c>
      <c r="R49" s="24">
        <f t="shared" si="133"/>
        <v>0.31993940979245605</v>
      </c>
      <c r="S49" s="22">
        <f t="shared" si="133"/>
        <v>0.46422259520705389</v>
      </c>
      <c r="T49" s="21">
        <f t="shared" si="133"/>
        <v>0.154240027339032</v>
      </c>
      <c r="U49" s="24">
        <f t="shared" si="133"/>
        <v>0.30660902838044907</v>
      </c>
      <c r="V49" s="22">
        <f t="shared" si="133"/>
        <v>0.44473973006642831</v>
      </c>
      <c r="W49" s="21">
        <f t="shared" si="133"/>
        <v>0.14808754361041335</v>
      </c>
      <c r="X49" s="24">
        <f t="shared" si="133"/>
        <v>0.29327864696844208</v>
      </c>
      <c r="Y49" s="22">
        <f t="shared" si="133"/>
        <v>0.42525686492580272</v>
      </c>
      <c r="Z49" s="21">
        <f t="shared" si="133"/>
        <v>0.24642292774593652</v>
      </c>
      <c r="AA49" s="22">
        <f t="shared" si="133"/>
        <v>0.72106946433810437</v>
      </c>
      <c r="AB49" s="21">
        <f t="shared" si="133"/>
        <v>0.1174417236316718</v>
      </c>
      <c r="AC49" s="22">
        <f t="shared" si="133"/>
        <v>0.39884910643579508</v>
      </c>
      <c r="AD49" s="21">
        <f t="shared" si="133"/>
        <v>0.20962462403857635</v>
      </c>
      <c r="AE49" s="22">
        <f t="shared" si="133"/>
        <v>0.67517884070747114</v>
      </c>
      <c r="AF49" s="21">
        <f t="shared" si="133"/>
        <v>0.44911265866062239</v>
      </c>
      <c r="AG49" s="22">
        <f t="shared" si="133"/>
        <v>1.2769930401204665</v>
      </c>
      <c r="AH49" s="21">
        <f t="shared" ref="AH49:AI49" si="134">AH46/$D$4</f>
        <v>0.20962462403857635</v>
      </c>
      <c r="AI49" s="22">
        <f t="shared" si="134"/>
        <v>0.55356424577232699</v>
      </c>
      <c r="AJ49" s="21">
        <f t="shared" si="133"/>
        <v>0.54129555906752691</v>
      </c>
      <c r="AK49" s="22">
        <f t="shared" si="133"/>
        <v>1.5533227743921425</v>
      </c>
      <c r="AL49" s="21">
        <f t="shared" si="133"/>
        <v>0.54482575990355175</v>
      </c>
      <c r="AM49" s="22">
        <f t="shared" si="133"/>
        <v>1.5633258968435222</v>
      </c>
      <c r="AN49" s="21">
        <f t="shared" si="133"/>
        <v>0.63700866031045622</v>
      </c>
      <c r="AO49" s="22">
        <f t="shared" si="133"/>
        <v>1.8396556311151981</v>
      </c>
      <c r="AP49" s="21">
        <f t="shared" si="133"/>
        <v>1.2138176714614524</v>
      </c>
      <c r="AQ49" s="22">
        <f t="shared" si="133"/>
        <v>2.5382206295219985</v>
      </c>
    </row>
    <row r="50" spans="1:43" ht="15.75" thickBot="1" x14ac:dyDescent="0.3">
      <c r="A50" s="322"/>
      <c r="B50" s="301" t="s">
        <v>0</v>
      </c>
      <c r="C50" s="288" t="s">
        <v>67</v>
      </c>
      <c r="D50" s="35">
        <f t="shared" ref="D50:AQ50" si="135">D41/$E$4</f>
        <v>0.70062285652728051</v>
      </c>
      <c r="E50" s="37">
        <f t="shared" si="135"/>
        <v>1.3553032306593293</v>
      </c>
      <c r="F50" s="36">
        <f t="shared" si="135"/>
        <v>1.9984979841925705</v>
      </c>
      <c r="G50" s="35">
        <f t="shared" si="135"/>
        <v>0.6317091329344332</v>
      </c>
      <c r="H50" s="37">
        <f t="shared" si="135"/>
        <v>1.2059901628748271</v>
      </c>
      <c r="I50" s="36">
        <f t="shared" si="135"/>
        <v>1.7802711928152208</v>
      </c>
      <c r="J50" s="35">
        <f t="shared" si="135"/>
        <v>0.56279540934158601</v>
      </c>
      <c r="K50" s="37">
        <f t="shared" si="135"/>
        <v>1.0566770950903246</v>
      </c>
      <c r="L50" s="36">
        <f t="shared" si="135"/>
        <v>1.5620444014378712</v>
      </c>
      <c r="M50" s="35">
        <f t="shared" si="135"/>
        <v>1.0911339568867482</v>
      </c>
      <c r="N50" s="36">
        <f t="shared" si="135"/>
        <v>3.3308299736542843</v>
      </c>
      <c r="O50" s="37">
        <f t="shared" si="135"/>
        <v>0.91884964790463008</v>
      </c>
      <c r="P50" s="37">
        <f t="shared" si="135"/>
        <v>2.9862613556900479</v>
      </c>
      <c r="Q50" s="35">
        <f t="shared" si="135"/>
        <v>1.2174757834736349</v>
      </c>
      <c r="R50" s="37">
        <f t="shared" si="135"/>
        <v>2.5268365317377328</v>
      </c>
      <c r="S50" s="36">
        <f t="shared" si="135"/>
        <v>3.6294561092232889</v>
      </c>
      <c r="T50" s="35">
        <f t="shared" si="135"/>
        <v>1.1485620598807877</v>
      </c>
      <c r="U50" s="37">
        <f t="shared" si="135"/>
        <v>2.3775234639532306</v>
      </c>
      <c r="V50" s="36">
        <f t="shared" si="135"/>
        <v>3.4112293178459394</v>
      </c>
      <c r="W50" s="35">
        <f t="shared" si="135"/>
        <v>1.0796483362879403</v>
      </c>
      <c r="X50" s="37">
        <f t="shared" si="135"/>
        <v>2.2282103961687278</v>
      </c>
      <c r="Y50" s="36">
        <f t="shared" si="135"/>
        <v>3.1930025264685895</v>
      </c>
      <c r="Z50" s="35">
        <f t="shared" si="135"/>
        <v>1.6079868838331026</v>
      </c>
      <c r="AA50" s="36">
        <f t="shared" si="135"/>
        <v>4.6976188249124213</v>
      </c>
      <c r="AB50" s="35">
        <f t="shared" si="135"/>
        <v>1.0911339568867482</v>
      </c>
      <c r="AC50" s="36">
        <f t="shared" si="135"/>
        <v>3.5031142826364023</v>
      </c>
      <c r="AD50" s="35">
        <f t="shared" si="135"/>
        <v>1.5505587808390633</v>
      </c>
      <c r="AE50" s="36">
        <f t="shared" si="135"/>
        <v>4.7895037897028843</v>
      </c>
      <c r="AF50" s="35">
        <f t="shared" si="135"/>
        <v>2.9288332526960086</v>
      </c>
      <c r="AG50" s="36">
        <f t="shared" si="135"/>
        <v>6.9648803311170964</v>
      </c>
      <c r="AH50" s="35">
        <f t="shared" ref="AH50:AI50" si="136">AH41/$E$4</f>
        <v>1.5505587808390633</v>
      </c>
      <c r="AI50" s="36">
        <f t="shared" si="136"/>
        <v>3.9855103477863332</v>
      </c>
      <c r="AJ50" s="35">
        <f t="shared" si="135"/>
        <v>3.3882580766483237</v>
      </c>
      <c r="AK50" s="36">
        <f t="shared" si="135"/>
        <v>8.2512698381835783</v>
      </c>
      <c r="AL50" s="35">
        <f t="shared" si="135"/>
        <v>3.445686179642363</v>
      </c>
      <c r="AM50" s="36">
        <f t="shared" si="135"/>
        <v>8.5958384561478152</v>
      </c>
      <c r="AN50" s="35">
        <f t="shared" si="135"/>
        <v>3.9051110035946781</v>
      </c>
      <c r="AO50" s="36">
        <f t="shared" si="135"/>
        <v>9.8822279632142962</v>
      </c>
      <c r="AP50" s="35">
        <f t="shared" si="135"/>
        <v>13.822484965841328</v>
      </c>
      <c r="AQ50" s="36">
        <f t="shared" si="135"/>
        <v>28.72861526393898</v>
      </c>
    </row>
    <row r="51" spans="1:43" ht="15.75" thickBot="1" x14ac:dyDescent="0.3">
      <c r="A51" s="320" t="s">
        <v>23</v>
      </c>
      <c r="B51" s="30" t="s">
        <v>10</v>
      </c>
      <c r="C51" s="31" t="s">
        <v>9</v>
      </c>
      <c r="D51" s="30">
        <v>3</v>
      </c>
      <c r="E51" s="31">
        <v>3</v>
      </c>
      <c r="F51" s="32">
        <v>3</v>
      </c>
      <c r="G51" s="30">
        <v>3</v>
      </c>
      <c r="H51" s="31">
        <v>3</v>
      </c>
      <c r="I51" s="32">
        <v>3</v>
      </c>
      <c r="J51" s="30">
        <v>3</v>
      </c>
      <c r="K51" s="31">
        <v>3</v>
      </c>
      <c r="L51" s="32">
        <v>3</v>
      </c>
      <c r="M51" s="30">
        <v>3</v>
      </c>
      <c r="N51" s="32">
        <v>3</v>
      </c>
      <c r="O51" s="31">
        <v>3</v>
      </c>
      <c r="P51" s="31">
        <v>3</v>
      </c>
      <c r="Q51" s="30">
        <v>3</v>
      </c>
      <c r="R51" s="31">
        <v>3</v>
      </c>
      <c r="S51" s="32">
        <v>3</v>
      </c>
      <c r="T51" s="30">
        <v>3</v>
      </c>
      <c r="U51" s="31">
        <v>3</v>
      </c>
      <c r="V51" s="32">
        <v>3</v>
      </c>
      <c r="W51" s="30">
        <v>3</v>
      </c>
      <c r="X51" s="31">
        <v>3</v>
      </c>
      <c r="Y51" s="32">
        <v>3</v>
      </c>
      <c r="Z51" s="30">
        <v>3</v>
      </c>
      <c r="AA51" s="32">
        <v>3</v>
      </c>
      <c r="AB51" s="30">
        <v>3</v>
      </c>
      <c r="AC51" s="32">
        <v>3</v>
      </c>
      <c r="AD51" s="30">
        <v>3</v>
      </c>
      <c r="AE51" s="32">
        <v>3</v>
      </c>
      <c r="AF51" s="30">
        <v>3</v>
      </c>
      <c r="AG51" s="32">
        <v>3</v>
      </c>
      <c r="AH51" s="30">
        <v>3</v>
      </c>
      <c r="AI51" s="32">
        <v>3</v>
      </c>
      <c r="AJ51" s="30">
        <v>3</v>
      </c>
      <c r="AK51" s="32">
        <v>3</v>
      </c>
      <c r="AL51" s="30">
        <v>3</v>
      </c>
      <c r="AM51" s="32">
        <v>3</v>
      </c>
      <c r="AN51" s="30">
        <v>3</v>
      </c>
      <c r="AO51" s="32">
        <v>3</v>
      </c>
      <c r="AP51" s="30">
        <v>3</v>
      </c>
      <c r="AQ51" s="32">
        <v>3</v>
      </c>
    </row>
    <row r="52" spans="1:43" x14ac:dyDescent="0.25">
      <c r="A52" s="321"/>
      <c r="B52" s="19" t="s">
        <v>8</v>
      </c>
      <c r="C52" s="23" t="s">
        <v>7</v>
      </c>
      <c r="D52" s="19">
        <f t="shared" ref="D52:AQ52" si="137">10*$L$6*$L$5*D51</f>
        <v>19200</v>
      </c>
      <c r="E52" s="23">
        <f t="shared" si="137"/>
        <v>19200</v>
      </c>
      <c r="F52" s="20">
        <f t="shared" si="137"/>
        <v>19200</v>
      </c>
      <c r="G52" s="19">
        <f t="shared" si="137"/>
        <v>19200</v>
      </c>
      <c r="H52" s="23">
        <f t="shared" si="137"/>
        <v>19200</v>
      </c>
      <c r="I52" s="20">
        <f t="shared" si="137"/>
        <v>19200</v>
      </c>
      <c r="J52" s="19">
        <f t="shared" si="137"/>
        <v>19200</v>
      </c>
      <c r="K52" s="23">
        <f t="shared" si="137"/>
        <v>19200</v>
      </c>
      <c r="L52" s="20">
        <f t="shared" si="137"/>
        <v>19200</v>
      </c>
      <c r="M52" s="19">
        <f t="shared" si="137"/>
        <v>19200</v>
      </c>
      <c r="N52" s="20">
        <f t="shared" si="137"/>
        <v>19200</v>
      </c>
      <c r="O52" s="23">
        <f t="shared" si="137"/>
        <v>19200</v>
      </c>
      <c r="P52" s="23">
        <f t="shared" si="137"/>
        <v>19200</v>
      </c>
      <c r="Q52" s="19">
        <f t="shared" si="137"/>
        <v>19200</v>
      </c>
      <c r="R52" s="23">
        <f t="shared" si="137"/>
        <v>19200</v>
      </c>
      <c r="S52" s="20">
        <f t="shared" si="137"/>
        <v>19200</v>
      </c>
      <c r="T52" s="19">
        <f t="shared" si="137"/>
        <v>19200</v>
      </c>
      <c r="U52" s="23">
        <f t="shared" si="137"/>
        <v>19200</v>
      </c>
      <c r="V52" s="20">
        <f t="shared" si="137"/>
        <v>19200</v>
      </c>
      <c r="W52" s="19">
        <f t="shared" si="137"/>
        <v>19200</v>
      </c>
      <c r="X52" s="23">
        <f t="shared" si="137"/>
        <v>19200</v>
      </c>
      <c r="Y52" s="20">
        <f t="shared" si="137"/>
        <v>19200</v>
      </c>
      <c r="Z52" s="19">
        <f t="shared" si="137"/>
        <v>19200</v>
      </c>
      <c r="AA52" s="20">
        <f t="shared" si="137"/>
        <v>19200</v>
      </c>
      <c r="AB52" s="19">
        <f t="shared" si="137"/>
        <v>19200</v>
      </c>
      <c r="AC52" s="20">
        <f t="shared" si="137"/>
        <v>19200</v>
      </c>
      <c r="AD52" s="19">
        <f t="shared" si="137"/>
        <v>19200</v>
      </c>
      <c r="AE52" s="20">
        <f t="shared" si="137"/>
        <v>19200</v>
      </c>
      <c r="AF52" s="19">
        <f t="shared" si="137"/>
        <v>19200</v>
      </c>
      <c r="AG52" s="20">
        <f t="shared" si="137"/>
        <v>19200</v>
      </c>
      <c r="AH52" s="19">
        <f t="shared" ref="AH52:AI52" si="138">10*$L$6*$L$5*AH51</f>
        <v>19200</v>
      </c>
      <c r="AI52" s="20">
        <f t="shared" si="138"/>
        <v>19200</v>
      </c>
      <c r="AJ52" s="19">
        <f t="shared" si="137"/>
        <v>19200</v>
      </c>
      <c r="AK52" s="20">
        <f t="shared" si="137"/>
        <v>19200</v>
      </c>
      <c r="AL52" s="19">
        <f t="shared" si="137"/>
        <v>19200</v>
      </c>
      <c r="AM52" s="20">
        <f t="shared" si="137"/>
        <v>19200</v>
      </c>
      <c r="AN52" s="19">
        <f t="shared" si="137"/>
        <v>19200</v>
      </c>
      <c r="AO52" s="20">
        <f t="shared" si="137"/>
        <v>19200</v>
      </c>
      <c r="AP52" s="19">
        <f t="shared" si="137"/>
        <v>19200</v>
      </c>
      <c r="AQ52" s="20">
        <f t="shared" si="137"/>
        <v>19200</v>
      </c>
    </row>
    <row r="53" spans="1:43" ht="15" hidden="1" customHeight="1" outlineLevel="1" x14ac:dyDescent="0.25">
      <c r="A53" s="321"/>
      <c r="B53" s="19" t="s">
        <v>397</v>
      </c>
      <c r="C53" s="23" t="s">
        <v>4</v>
      </c>
      <c r="D53" s="214">
        <f>300*D51*$B$10</f>
        <v>108000</v>
      </c>
      <c r="E53" s="291">
        <f>300*E51*$C$10</f>
        <v>135000</v>
      </c>
      <c r="F53" s="215">
        <f>300*F51*$D$10</f>
        <v>243000</v>
      </c>
      <c r="G53" s="214">
        <f>250*G51*$B$10</f>
        <v>90000</v>
      </c>
      <c r="H53" s="291">
        <f>250*H51*$C$10</f>
        <v>112500</v>
      </c>
      <c r="I53" s="215">
        <f>250*I51*$D$10</f>
        <v>202500</v>
      </c>
      <c r="J53" s="214">
        <f>200*J51*$B$10</f>
        <v>72000</v>
      </c>
      <c r="K53" s="291">
        <f>200*K51*$C$10</f>
        <v>90000</v>
      </c>
      <c r="L53" s="215">
        <f>200*L51*$D$10</f>
        <v>162000</v>
      </c>
      <c r="M53" s="294">
        <f>3*M38</f>
        <v>135000</v>
      </c>
      <c r="N53" s="295">
        <f>3*N38</f>
        <v>270000</v>
      </c>
      <c r="O53" s="293">
        <f>3*O38</f>
        <v>90000</v>
      </c>
      <c r="P53" s="296">
        <f>3*P38</f>
        <v>180000</v>
      </c>
      <c r="Q53" s="214">
        <f>Q38-D38+D53</f>
        <v>143000</v>
      </c>
      <c r="R53" s="291">
        <f t="shared" ref="R53" si="139">R38-E38+E53</f>
        <v>215000</v>
      </c>
      <c r="S53" s="215">
        <f t="shared" ref="S53" si="140">S38-F38+F53</f>
        <v>353000</v>
      </c>
      <c r="T53" s="214">
        <f>T38-G38+G53</f>
        <v>125000</v>
      </c>
      <c r="U53" s="291">
        <f t="shared" ref="U53" si="141">U38-H38+H53</f>
        <v>192500</v>
      </c>
      <c r="V53" s="215">
        <f>V38-I38+I53</f>
        <v>312500</v>
      </c>
      <c r="W53" s="214">
        <f>W38-J38+J53</f>
        <v>107000</v>
      </c>
      <c r="X53" s="291">
        <f t="shared" ref="X53" si="142">X38-K38+K53</f>
        <v>170000</v>
      </c>
      <c r="Y53" s="215">
        <f>Y38-L38+L53</f>
        <v>272000</v>
      </c>
      <c r="Z53" s="214">
        <f t="shared" ref="Z53" si="143">Z38-$G38+$G53</f>
        <v>155000</v>
      </c>
      <c r="AA53" s="215">
        <f t="shared" ref="AA53" si="144">AA38-$I38+$I53</f>
        <v>392500</v>
      </c>
      <c r="AB53" s="214">
        <f t="shared" ref="AB53" si="145">AB38-$G38+$G53</f>
        <v>105000</v>
      </c>
      <c r="AC53" s="215">
        <f t="shared" ref="AC53" si="146">AC38-$I38+$I53</f>
        <v>252500</v>
      </c>
      <c r="AD53" s="214">
        <f t="shared" ref="AD53" si="147">AD38-$G38+$G53</f>
        <v>135000</v>
      </c>
      <c r="AE53" s="215">
        <f t="shared" ref="AE53" si="148">AE38-$I38+$I53</f>
        <v>332500</v>
      </c>
      <c r="AF53" s="214">
        <f t="shared" ref="AF53:AH53" si="149">AF38-$G38+$G53</f>
        <v>190000</v>
      </c>
      <c r="AG53" s="215">
        <f t="shared" ref="AG53:AI53" si="150">AG38-$I38+$I53</f>
        <v>377500</v>
      </c>
      <c r="AH53" s="214">
        <f t="shared" si="149"/>
        <v>140000</v>
      </c>
      <c r="AI53" s="215">
        <f t="shared" si="150"/>
        <v>302500</v>
      </c>
      <c r="AJ53" s="214">
        <f t="shared" ref="AJ53" si="151">AJ38-$G38+$G53</f>
        <v>220000</v>
      </c>
      <c r="AK53" s="215">
        <f t="shared" ref="AK53" si="152">AK38-$I38+$I53</f>
        <v>457500</v>
      </c>
      <c r="AL53" s="214">
        <f t="shared" ref="AL53" si="153">AL38-$G38+$G53</f>
        <v>225000</v>
      </c>
      <c r="AM53" s="215">
        <f t="shared" ref="AM53" si="154">AM38-$I38+$I53</f>
        <v>487500</v>
      </c>
      <c r="AN53" s="214">
        <f t="shared" ref="AN53" si="155">AN38-$G38+$G53</f>
        <v>255000</v>
      </c>
      <c r="AO53" s="215">
        <f t="shared" ref="AO53" si="156">AO38-$I38+$I53</f>
        <v>567500</v>
      </c>
      <c r="AP53" s="214">
        <f>$B$17*AP51*10000</f>
        <v>3600000</v>
      </c>
      <c r="AQ53" s="215">
        <f>$D$17*AQ51*10000</f>
        <v>7500000</v>
      </c>
    </row>
    <row r="54" spans="1:43" ht="15" hidden="1" customHeight="1" outlineLevel="1" x14ac:dyDescent="0.25">
      <c r="A54" s="321"/>
      <c r="B54" s="297" t="s">
        <v>398</v>
      </c>
      <c r="C54" s="124" t="s">
        <v>4</v>
      </c>
      <c r="D54" s="214">
        <f>$E$10</f>
        <v>25000</v>
      </c>
      <c r="E54" s="291">
        <f>$F$10</f>
        <v>40000</v>
      </c>
      <c r="F54" s="215">
        <f>$G$10</f>
        <v>60000</v>
      </c>
      <c r="G54" s="214">
        <f>$E$10</f>
        <v>25000</v>
      </c>
      <c r="H54" s="291">
        <f>$F$10</f>
        <v>40000</v>
      </c>
      <c r="I54" s="215">
        <f>$G$10</f>
        <v>60000</v>
      </c>
      <c r="J54" s="214">
        <f>$E$10</f>
        <v>25000</v>
      </c>
      <c r="K54" s="291">
        <f>$F$10</f>
        <v>40000</v>
      </c>
      <c r="L54" s="215">
        <f>$G$10</f>
        <v>60000</v>
      </c>
      <c r="M54" s="294">
        <f>$E$11</f>
        <v>50000</v>
      </c>
      <c r="N54" s="295">
        <f>$G$11</f>
        <v>200000</v>
      </c>
      <c r="O54" s="289">
        <f>O39</f>
        <v>50000</v>
      </c>
      <c r="P54" s="216">
        <f>P39</f>
        <v>200000</v>
      </c>
      <c r="Q54" s="214">
        <f>Q39</f>
        <v>35000</v>
      </c>
      <c r="R54" s="291">
        <f t="shared" ref="R54:S54" si="157">R39</f>
        <v>60000</v>
      </c>
      <c r="S54" s="215">
        <f t="shared" si="157"/>
        <v>90000</v>
      </c>
      <c r="T54" s="214">
        <f>T39</f>
        <v>35000</v>
      </c>
      <c r="U54" s="291">
        <f t="shared" ref="U54:V54" si="158">U39</f>
        <v>60000</v>
      </c>
      <c r="V54" s="215">
        <f t="shared" si="158"/>
        <v>90000</v>
      </c>
      <c r="W54" s="214">
        <f>W39</f>
        <v>35000</v>
      </c>
      <c r="X54" s="291">
        <f t="shared" ref="X54:AO54" si="159">X39</f>
        <v>60000</v>
      </c>
      <c r="Y54" s="215">
        <f t="shared" si="159"/>
        <v>90000</v>
      </c>
      <c r="Z54" s="214">
        <f t="shared" si="159"/>
        <v>45000</v>
      </c>
      <c r="AA54" s="215">
        <f t="shared" si="159"/>
        <v>120000</v>
      </c>
      <c r="AB54" s="214">
        <f t="shared" si="159"/>
        <v>50000</v>
      </c>
      <c r="AC54" s="215">
        <f t="shared" si="159"/>
        <v>160000</v>
      </c>
      <c r="AD54" s="214">
        <f t="shared" si="159"/>
        <v>60000</v>
      </c>
      <c r="AE54" s="215">
        <f t="shared" si="159"/>
        <v>190000</v>
      </c>
      <c r="AF54" s="214">
        <f t="shared" si="159"/>
        <v>125000</v>
      </c>
      <c r="AG54" s="215">
        <f t="shared" si="159"/>
        <v>310000</v>
      </c>
      <c r="AH54" s="214">
        <f t="shared" ref="AH54:AI54" si="160">AH39</f>
        <v>55000</v>
      </c>
      <c r="AI54" s="215">
        <f t="shared" si="160"/>
        <v>150000</v>
      </c>
      <c r="AJ54" s="214">
        <f t="shared" si="159"/>
        <v>135000</v>
      </c>
      <c r="AK54" s="215">
        <f>AK39</f>
        <v>340000</v>
      </c>
      <c r="AL54" s="214">
        <f t="shared" si="159"/>
        <v>135000</v>
      </c>
      <c r="AM54" s="215">
        <f t="shared" si="159"/>
        <v>340000</v>
      </c>
      <c r="AN54" s="214">
        <f t="shared" si="159"/>
        <v>145000</v>
      </c>
      <c r="AO54" s="215">
        <f t="shared" si="159"/>
        <v>370000</v>
      </c>
      <c r="AP54" s="214">
        <f>E45</f>
        <v>4100</v>
      </c>
      <c r="AQ54" s="215">
        <f>G45</f>
        <v>1780</v>
      </c>
    </row>
    <row r="55" spans="1:43" ht="15" hidden="1" customHeight="1" outlineLevel="1" x14ac:dyDescent="0.25">
      <c r="A55" s="321"/>
      <c r="B55" s="297" t="s">
        <v>258</v>
      </c>
      <c r="C55" s="124" t="s">
        <v>4</v>
      </c>
      <c r="D55" s="214">
        <f>300*D51*$H$10</f>
        <v>0</v>
      </c>
      <c r="E55" s="291">
        <f>300*E51*$I$10</f>
        <v>99000</v>
      </c>
      <c r="F55" s="215">
        <f>300*F51*$J$10</f>
        <v>99000</v>
      </c>
      <c r="G55" s="214">
        <f>250*G51*$H$10</f>
        <v>0</v>
      </c>
      <c r="H55" s="291">
        <f>250*H51*$I$10</f>
        <v>82500</v>
      </c>
      <c r="I55" s="215">
        <f>250*I51*$J$10</f>
        <v>82500</v>
      </c>
      <c r="J55" s="214">
        <f>200*J51*$H$10</f>
        <v>0</v>
      </c>
      <c r="K55" s="291">
        <f>200*K51*$I$10</f>
        <v>66000</v>
      </c>
      <c r="L55" s="215">
        <f>200*L51*$J$10</f>
        <v>66000</v>
      </c>
      <c r="M55" s="294">
        <f>0</f>
        <v>0</v>
      </c>
      <c r="N55" s="295">
        <f>0</f>
        <v>0</v>
      </c>
      <c r="O55" s="289">
        <f>O40</f>
        <v>0</v>
      </c>
      <c r="P55" s="216">
        <f>P40</f>
        <v>0</v>
      </c>
      <c r="Q55" s="214">
        <f>Q40-D40+D55</f>
        <v>0</v>
      </c>
      <c r="R55" s="291">
        <f>R40-E40+E55</f>
        <v>101000</v>
      </c>
      <c r="S55" s="215">
        <f t="shared" ref="S55" si="161">S40-F40+F55</f>
        <v>101000</v>
      </c>
      <c r="T55" s="214">
        <f>T40-G40+G55</f>
        <v>0</v>
      </c>
      <c r="U55" s="291">
        <f>U40-H40+H55</f>
        <v>84500</v>
      </c>
      <c r="V55" s="215">
        <f t="shared" ref="V55" si="162">V40-I40+I55</f>
        <v>84500</v>
      </c>
      <c r="W55" s="214">
        <f>W40-J40+J55</f>
        <v>0</v>
      </c>
      <c r="X55" s="291">
        <f>X40-K40+K55</f>
        <v>68000</v>
      </c>
      <c r="Y55" s="215">
        <f t="shared" ref="Y55" si="163">Y40-L40+L55</f>
        <v>68000</v>
      </c>
      <c r="Z55" s="214">
        <f t="shared" ref="Z55" si="164">Z40-$G40+$G55</f>
        <v>0</v>
      </c>
      <c r="AA55" s="215">
        <f t="shared" ref="AA55" si="165">AA40-$I40+$I55</f>
        <v>86500</v>
      </c>
      <c r="AB55" s="214">
        <f t="shared" ref="AB55" si="166">AB40-$G40+$G55</f>
        <v>0</v>
      </c>
      <c r="AC55" s="215">
        <f t="shared" ref="AC55" si="167">AC40-$I40+$I55</f>
        <v>82500</v>
      </c>
      <c r="AD55" s="214">
        <f t="shared" ref="AD55" si="168">AD40-$G40+$G55</f>
        <v>0</v>
      </c>
      <c r="AE55" s="215">
        <f t="shared" ref="AE55" si="169">AE40-$I40+$I55</f>
        <v>84500</v>
      </c>
      <c r="AF55" s="214">
        <f t="shared" ref="AF55:AH55" si="170">AF40-$G40+$G55</f>
        <v>0</v>
      </c>
      <c r="AG55" s="215">
        <f t="shared" ref="AG55:AI55" si="171">AG40-$I40+$I55</f>
        <v>108900</v>
      </c>
      <c r="AH55" s="214">
        <f t="shared" si="170"/>
        <v>0</v>
      </c>
      <c r="AI55" s="215">
        <f t="shared" si="171"/>
        <v>84500</v>
      </c>
      <c r="AJ55" s="214">
        <f t="shared" ref="AJ55" si="172">AJ40-$G40+$G55</f>
        <v>0</v>
      </c>
      <c r="AK55" s="215">
        <f t="shared" ref="AK55" si="173">AK40-$I40+$I55</f>
        <v>110900</v>
      </c>
      <c r="AL55" s="214">
        <f t="shared" ref="AL55" si="174">AL40-$G40+$G55</f>
        <v>0</v>
      </c>
      <c r="AM55" s="215">
        <f t="shared" ref="AM55" si="175">AM40-$I40+$I55</f>
        <v>110900</v>
      </c>
      <c r="AN55" s="214">
        <f t="shared" ref="AN55" si="176">AN40-$G40+$G55</f>
        <v>0</v>
      </c>
      <c r="AO55" s="215">
        <f t="shared" ref="AO55" si="177">AO40-$I40+$I55</f>
        <v>112900</v>
      </c>
      <c r="AP55" s="214">
        <f>0</f>
        <v>0</v>
      </c>
      <c r="AQ55" s="215">
        <f>0</f>
        <v>0</v>
      </c>
    </row>
    <row r="56" spans="1:43" collapsed="1" x14ac:dyDescent="0.25">
      <c r="A56" s="321"/>
      <c r="B56" s="298" t="s">
        <v>6</v>
      </c>
      <c r="C56" s="23" t="s">
        <v>4</v>
      </c>
      <c r="D56" s="217">
        <f>SUM(D53:D55)</f>
        <v>133000</v>
      </c>
      <c r="E56" s="292">
        <f t="shared" ref="E56:F56" si="178">SUM(E53:E55)</f>
        <v>274000</v>
      </c>
      <c r="F56" s="218">
        <f t="shared" si="178"/>
        <v>402000</v>
      </c>
      <c r="G56" s="217">
        <f>SUM(G53:G55)</f>
        <v>115000</v>
      </c>
      <c r="H56" s="292">
        <f t="shared" ref="H56:I56" si="179">SUM(H53:H55)</f>
        <v>235000</v>
      </c>
      <c r="I56" s="218">
        <f t="shared" si="179"/>
        <v>345000</v>
      </c>
      <c r="J56" s="217">
        <f>SUM(J53:J55)</f>
        <v>97000</v>
      </c>
      <c r="K56" s="292">
        <f t="shared" ref="K56:M56" si="180">SUM(K53:K55)</f>
        <v>196000</v>
      </c>
      <c r="L56" s="218">
        <f t="shared" si="180"/>
        <v>288000</v>
      </c>
      <c r="M56" s="217">
        <f t="shared" si="180"/>
        <v>185000</v>
      </c>
      <c r="N56" s="218">
        <f>SUM(N53:N55)</f>
        <v>470000</v>
      </c>
      <c r="O56" s="290">
        <f t="shared" ref="O56:AQ56" si="181">SUM(O53:O55)</f>
        <v>140000</v>
      </c>
      <c r="P56" s="240">
        <f t="shared" si="181"/>
        <v>380000</v>
      </c>
      <c r="Q56" s="217">
        <f t="shared" si="181"/>
        <v>178000</v>
      </c>
      <c r="R56" s="292">
        <f t="shared" si="181"/>
        <v>376000</v>
      </c>
      <c r="S56" s="218">
        <f t="shared" si="181"/>
        <v>544000</v>
      </c>
      <c r="T56" s="217">
        <f t="shared" si="181"/>
        <v>160000</v>
      </c>
      <c r="U56" s="292">
        <f t="shared" si="181"/>
        <v>337000</v>
      </c>
      <c r="V56" s="218">
        <f t="shared" si="181"/>
        <v>487000</v>
      </c>
      <c r="W56" s="217">
        <f t="shared" si="181"/>
        <v>142000</v>
      </c>
      <c r="X56" s="292">
        <f t="shared" si="181"/>
        <v>298000</v>
      </c>
      <c r="Y56" s="218">
        <f t="shared" si="181"/>
        <v>430000</v>
      </c>
      <c r="Z56" s="217">
        <f t="shared" si="181"/>
        <v>200000</v>
      </c>
      <c r="AA56" s="218">
        <f t="shared" si="181"/>
        <v>599000</v>
      </c>
      <c r="AB56" s="217">
        <f t="shared" si="181"/>
        <v>155000</v>
      </c>
      <c r="AC56" s="218">
        <f t="shared" si="181"/>
        <v>495000</v>
      </c>
      <c r="AD56" s="217">
        <f t="shared" si="181"/>
        <v>195000</v>
      </c>
      <c r="AE56" s="218">
        <f t="shared" si="181"/>
        <v>607000</v>
      </c>
      <c r="AF56" s="217">
        <f t="shared" si="181"/>
        <v>315000</v>
      </c>
      <c r="AG56" s="218">
        <f t="shared" si="181"/>
        <v>796400</v>
      </c>
      <c r="AH56" s="217">
        <f t="shared" ref="AH56:AI56" si="182">SUM(AH53:AH55)</f>
        <v>195000</v>
      </c>
      <c r="AI56" s="218">
        <f t="shared" si="182"/>
        <v>537000</v>
      </c>
      <c r="AJ56" s="217">
        <f t="shared" si="181"/>
        <v>355000</v>
      </c>
      <c r="AK56" s="218">
        <f t="shared" si="181"/>
        <v>908400</v>
      </c>
      <c r="AL56" s="217">
        <f t="shared" si="181"/>
        <v>360000</v>
      </c>
      <c r="AM56" s="218">
        <f t="shared" si="181"/>
        <v>938400</v>
      </c>
      <c r="AN56" s="217">
        <f t="shared" si="181"/>
        <v>400000</v>
      </c>
      <c r="AO56" s="218">
        <f t="shared" si="181"/>
        <v>1050400</v>
      </c>
      <c r="AP56" s="217">
        <f t="shared" si="181"/>
        <v>3604100</v>
      </c>
      <c r="AQ56" s="218">
        <f t="shared" si="181"/>
        <v>7501780</v>
      </c>
    </row>
    <row r="57" spans="1:43" ht="15" hidden="1" customHeight="1" outlineLevel="1" x14ac:dyDescent="0.25">
      <c r="A57" s="321"/>
      <c r="B57" s="297" t="s">
        <v>399</v>
      </c>
      <c r="C57" s="28" t="s">
        <v>5</v>
      </c>
      <c r="D57" s="214">
        <f>$K$10*D52</f>
        <v>3840</v>
      </c>
      <c r="E57" s="291">
        <f>$L$10*E52</f>
        <v>4800</v>
      </c>
      <c r="F57" s="215">
        <f>$M$10*F52</f>
        <v>6720</v>
      </c>
      <c r="G57" s="214">
        <f>$K$10*G52</f>
        <v>3840</v>
      </c>
      <c r="H57" s="291">
        <f>$L$10*H52</f>
        <v>4800</v>
      </c>
      <c r="I57" s="215">
        <f>$M$10*I52</f>
        <v>6720</v>
      </c>
      <c r="J57" s="214">
        <f>$K$10*J52</f>
        <v>3840</v>
      </c>
      <c r="K57" s="291">
        <f>$L$10*K52</f>
        <v>4800</v>
      </c>
      <c r="L57" s="215">
        <f>$M$10*L52</f>
        <v>6720</v>
      </c>
      <c r="M57" s="214">
        <f>M52*$K$11</f>
        <v>3840</v>
      </c>
      <c r="N57" s="215">
        <f>N52*$M$11</f>
        <v>6720</v>
      </c>
      <c r="O57" s="289">
        <f>J57</f>
        <v>3840</v>
      </c>
      <c r="P57" s="216">
        <f>L57</f>
        <v>6720</v>
      </c>
      <c r="Q57" s="214">
        <f>Q42-D42+D57</f>
        <v>4032</v>
      </c>
      <c r="R57" s="291">
        <f t="shared" ref="R57" si="183">R42-E42+E57</f>
        <v>5184</v>
      </c>
      <c r="S57" s="215">
        <f t="shared" ref="S57" si="184">S42-F42+F57</f>
        <v>7296</v>
      </c>
      <c r="T57" s="214">
        <f>T42-G42+G57</f>
        <v>4032</v>
      </c>
      <c r="U57" s="291">
        <f t="shared" ref="U57" si="185">U42-H42+H57</f>
        <v>5184</v>
      </c>
      <c r="V57" s="215">
        <f t="shared" ref="V57" si="186">V42-I42+I57</f>
        <v>7296</v>
      </c>
      <c r="W57" s="214">
        <f>W42-J42+J57</f>
        <v>4032</v>
      </c>
      <c r="X57" s="291">
        <f t="shared" ref="X57" si="187">X42-K42+K57</f>
        <v>5184</v>
      </c>
      <c r="Y57" s="215">
        <f t="shared" ref="Y57" si="188">Y42-L42+L57</f>
        <v>7296</v>
      </c>
      <c r="Z57" s="214">
        <f>Z42-M42+M57</f>
        <v>5184</v>
      </c>
      <c r="AA57" s="215">
        <f t="shared" ref="AA57" si="189">AA42-N42+N57</f>
        <v>11712</v>
      </c>
      <c r="AB57" s="214">
        <f>AB42-O42+O57</f>
        <v>4224</v>
      </c>
      <c r="AC57" s="215">
        <f t="shared" ref="AC57" si="190">AC42-P42+P57</f>
        <v>9792</v>
      </c>
      <c r="AD57" s="214">
        <f>AD42-Q42+Q57</f>
        <v>5376</v>
      </c>
      <c r="AE57" s="215">
        <f t="shared" ref="AE57" si="191">AE42-R42+R57</f>
        <v>12928</v>
      </c>
      <c r="AF57" s="214">
        <f>AF42-S42+S57</f>
        <v>7296</v>
      </c>
      <c r="AG57" s="215">
        <f t="shared" ref="AG57" si="192">AG42-T42+T57</f>
        <v>7296</v>
      </c>
      <c r="AH57" s="214">
        <f>AH42-U42+U57</f>
        <v>6016</v>
      </c>
      <c r="AI57" s="215">
        <f t="shared" ref="AI57" si="193">AI42-V42+V57</f>
        <v>9216</v>
      </c>
      <c r="AJ57" s="214">
        <f>AJ42-U42+U57</f>
        <v>7168</v>
      </c>
      <c r="AK57" s="215">
        <f>AK42-V42+V57</f>
        <v>13632</v>
      </c>
      <c r="AL57" s="214">
        <f>AL42-W42+W57</f>
        <v>6336</v>
      </c>
      <c r="AM57" s="215">
        <f>AM42-X42+X57</f>
        <v>9856</v>
      </c>
      <c r="AN57" s="214">
        <f>AN42-Y42+Y57</f>
        <v>9408</v>
      </c>
      <c r="AO57" s="215">
        <f t="shared" ref="AO57" si="194">AO42-Z42+Z57</f>
        <v>13632</v>
      </c>
      <c r="AP57" s="214">
        <f>0</f>
        <v>0</v>
      </c>
      <c r="AQ57" s="215">
        <f>0</f>
        <v>0</v>
      </c>
    </row>
    <row r="58" spans="1:43" ht="15" hidden="1" customHeight="1" outlineLevel="1" x14ac:dyDescent="0.25">
      <c r="A58" s="321"/>
      <c r="B58" s="297" t="s">
        <v>403</v>
      </c>
      <c r="C58" s="28" t="s">
        <v>5</v>
      </c>
      <c r="D58" s="214">
        <f>$N$10</f>
        <v>500</v>
      </c>
      <c r="E58" s="291">
        <f>$O$10</f>
        <v>2500</v>
      </c>
      <c r="F58" s="215">
        <f>$P$10</f>
        <v>3000</v>
      </c>
      <c r="G58" s="214">
        <f>$N$10</f>
        <v>500</v>
      </c>
      <c r="H58" s="291">
        <f>$O$10</f>
        <v>2500</v>
      </c>
      <c r="I58" s="215">
        <f>$P$10</f>
        <v>3000</v>
      </c>
      <c r="J58" s="214">
        <f>$N$10</f>
        <v>500</v>
      </c>
      <c r="K58" s="291">
        <f>$O$10</f>
        <v>2500</v>
      </c>
      <c r="L58" s="215">
        <f>$P$10</f>
        <v>3000</v>
      </c>
      <c r="M58" s="214">
        <f>$N$11</f>
        <v>500</v>
      </c>
      <c r="N58" s="215">
        <f>$P$11</f>
        <v>3000</v>
      </c>
      <c r="O58" s="289">
        <f>G58</f>
        <v>500</v>
      </c>
      <c r="P58" s="216">
        <f>I58</f>
        <v>3000</v>
      </c>
      <c r="Q58" s="214">
        <f>Q43</f>
        <v>5000</v>
      </c>
      <c r="R58" s="291">
        <f t="shared" ref="R58:S58" si="195">R43</f>
        <v>10000</v>
      </c>
      <c r="S58" s="215">
        <f t="shared" si="195"/>
        <v>15000</v>
      </c>
      <c r="T58" s="214">
        <f>T43</f>
        <v>5000</v>
      </c>
      <c r="U58" s="291">
        <f t="shared" ref="U58:V58" si="196">U43</f>
        <v>10000</v>
      </c>
      <c r="V58" s="215">
        <f t="shared" si="196"/>
        <v>15000</v>
      </c>
      <c r="W58" s="214">
        <f>W43</f>
        <v>5000</v>
      </c>
      <c r="X58" s="291">
        <f t="shared" ref="X58:Y58" si="197">X43</f>
        <v>10000</v>
      </c>
      <c r="Y58" s="215">
        <f t="shared" si="197"/>
        <v>15000</v>
      </c>
      <c r="Z58" s="214">
        <f>Z43</f>
        <v>10000</v>
      </c>
      <c r="AA58" s="215">
        <f t="shared" ref="AA58" si="198">AA43</f>
        <v>30000</v>
      </c>
      <c r="AB58" s="214">
        <f>AB43</f>
        <v>1000</v>
      </c>
      <c r="AC58" s="215">
        <f t="shared" ref="AC58" si="199">AC43</f>
        <v>6000</v>
      </c>
      <c r="AD58" s="214">
        <f>AD43</f>
        <v>6000</v>
      </c>
      <c r="AE58" s="215">
        <f t="shared" ref="AE58" si="200">AE43</f>
        <v>21000</v>
      </c>
      <c r="AF58" s="214">
        <f>AF43</f>
        <v>20000</v>
      </c>
      <c r="AG58" s="215">
        <f t="shared" ref="AG58:AO58" si="201">AG43</f>
        <v>75000</v>
      </c>
      <c r="AH58" s="214">
        <f>AH43</f>
        <v>6000</v>
      </c>
      <c r="AI58" s="215">
        <f t="shared" ref="AI58" si="202">AI43</f>
        <v>20000</v>
      </c>
      <c r="AJ58" s="214">
        <f t="shared" si="201"/>
        <v>25000</v>
      </c>
      <c r="AK58" s="215">
        <f t="shared" si="201"/>
        <v>90000</v>
      </c>
      <c r="AL58" s="214">
        <f t="shared" si="201"/>
        <v>25000</v>
      </c>
      <c r="AM58" s="215">
        <f t="shared" si="201"/>
        <v>90000</v>
      </c>
      <c r="AN58" s="214">
        <f t="shared" si="201"/>
        <v>30000</v>
      </c>
      <c r="AO58" s="215">
        <f t="shared" si="201"/>
        <v>105000</v>
      </c>
      <c r="AP58" s="214">
        <f>0</f>
        <v>0</v>
      </c>
      <c r="AQ58" s="215">
        <f>0</f>
        <v>0</v>
      </c>
    </row>
    <row r="59" spans="1:43" ht="15" hidden="1" customHeight="1" outlineLevel="1" x14ac:dyDescent="0.25">
      <c r="A59" s="321"/>
      <c r="B59" s="297" t="s">
        <v>400</v>
      </c>
      <c r="C59" s="28" t="s">
        <v>5</v>
      </c>
      <c r="D59" s="214">
        <f>-$Q$10</f>
        <v>0</v>
      </c>
      <c r="E59" s="291">
        <f>-$R$10</f>
        <v>0</v>
      </c>
      <c r="F59" s="215">
        <f>-$S$10</f>
        <v>0</v>
      </c>
      <c r="G59" s="214">
        <f>-$Q$10</f>
        <v>0</v>
      </c>
      <c r="H59" s="291">
        <f>-$R$10</f>
        <v>0</v>
      </c>
      <c r="I59" s="215">
        <f>-$S$10</f>
        <v>0</v>
      </c>
      <c r="J59" s="214">
        <f>-$Q$10</f>
        <v>0</v>
      </c>
      <c r="K59" s="291">
        <f>-$R$10</f>
        <v>0</v>
      </c>
      <c r="L59" s="215">
        <f>-$S$10</f>
        <v>0</v>
      </c>
      <c r="M59" s="214">
        <f>0</f>
        <v>0</v>
      </c>
      <c r="N59" s="215">
        <v>0</v>
      </c>
      <c r="O59" s="289">
        <f>G59</f>
        <v>0</v>
      </c>
      <c r="P59" s="216">
        <f>I59</f>
        <v>0</v>
      </c>
      <c r="Q59" s="214">
        <f>Q52*$Q$12</f>
        <v>-768</v>
      </c>
      <c r="R59" s="291">
        <f>R52*$R$12</f>
        <v>-1920</v>
      </c>
      <c r="S59" s="215">
        <f>S52*$S$12</f>
        <v>-2880</v>
      </c>
      <c r="T59" s="214">
        <f>T52*$Q$12</f>
        <v>-768</v>
      </c>
      <c r="U59" s="291">
        <f>U52*$R$12</f>
        <v>-1920</v>
      </c>
      <c r="V59" s="215">
        <f>V52*$S$12</f>
        <v>-2880</v>
      </c>
      <c r="W59" s="214">
        <f>W52*$Q$12</f>
        <v>-768</v>
      </c>
      <c r="X59" s="291">
        <f>X52*$R$12</f>
        <v>-1920</v>
      </c>
      <c r="Y59" s="215">
        <f>Y52*$S$12</f>
        <v>-2880</v>
      </c>
      <c r="Z59" s="214">
        <f>Z52*$Q$12</f>
        <v>-768</v>
      </c>
      <c r="AA59" s="215">
        <f>AA52*$S$12</f>
        <v>-2880</v>
      </c>
      <c r="AB59" s="214">
        <f>AB52*$Q$12</f>
        <v>-768</v>
      </c>
      <c r="AC59" s="215">
        <f>AC52*$S$12</f>
        <v>-2880</v>
      </c>
      <c r="AD59" s="214">
        <f>AD52*$Q$12</f>
        <v>-768</v>
      </c>
      <c r="AE59" s="215">
        <f>AE52*$S$12</f>
        <v>-2880</v>
      </c>
      <c r="AF59" s="214">
        <f>AF52*$Q$12</f>
        <v>-768</v>
      </c>
      <c r="AG59" s="215">
        <f>AG52*$S$12</f>
        <v>-2880</v>
      </c>
      <c r="AH59" s="214">
        <f>AH52*$Q$12</f>
        <v>-768</v>
      </c>
      <c r="AI59" s="215">
        <f>AI52*$S$12</f>
        <v>-2880</v>
      </c>
      <c r="AJ59" s="214">
        <f t="shared" ref="AJ59" si="203">AJ52*$Q$12</f>
        <v>-768</v>
      </c>
      <c r="AK59" s="215">
        <f t="shared" ref="AK59" si="204">AK52*$S$12</f>
        <v>-2880</v>
      </c>
      <c r="AL59" s="214">
        <f t="shared" ref="AL59" si="205">AL52*$Q$12</f>
        <v>-768</v>
      </c>
      <c r="AM59" s="215">
        <f t="shared" ref="AM59" si="206">AM52*$S$12</f>
        <v>-2880</v>
      </c>
      <c r="AN59" s="214">
        <f t="shared" ref="AN59" si="207">AN52*$Q$12</f>
        <v>-768</v>
      </c>
      <c r="AO59" s="215">
        <f>AO52*$S$12</f>
        <v>-2880</v>
      </c>
      <c r="AP59" s="214">
        <f>AP52*$Q$17</f>
        <v>-7296</v>
      </c>
      <c r="AQ59" s="215">
        <f>AQ52*$S$17</f>
        <v>-9600</v>
      </c>
    </row>
    <row r="60" spans="1:43" collapsed="1" x14ac:dyDescent="0.25">
      <c r="A60" s="321"/>
      <c r="B60" s="298" t="s">
        <v>401</v>
      </c>
      <c r="C60" s="23" t="s">
        <v>5</v>
      </c>
      <c r="D60" s="217">
        <f>SUM(D57:D59)</f>
        <v>4340</v>
      </c>
      <c r="E60" s="292">
        <f t="shared" ref="E60:F60" si="208">SUM(E57:E59)</f>
        <v>7300</v>
      </c>
      <c r="F60" s="218">
        <f t="shared" si="208"/>
        <v>9720</v>
      </c>
      <c r="G60" s="217">
        <f>SUM(G57:G59)</f>
        <v>4340</v>
      </c>
      <c r="H60" s="292">
        <f t="shared" ref="H60:I60" si="209">SUM(H57:H59)</f>
        <v>7300</v>
      </c>
      <c r="I60" s="218">
        <f t="shared" si="209"/>
        <v>9720</v>
      </c>
      <c r="J60" s="217">
        <f>SUM(J57:J59)</f>
        <v>4340</v>
      </c>
      <c r="K60" s="292">
        <f t="shared" ref="K60:AQ60" si="210">SUM(K57:K59)</f>
        <v>7300</v>
      </c>
      <c r="L60" s="218">
        <f t="shared" si="210"/>
        <v>9720</v>
      </c>
      <c r="M60" s="217">
        <f t="shared" si="210"/>
        <v>4340</v>
      </c>
      <c r="N60" s="218">
        <f t="shared" si="210"/>
        <v>9720</v>
      </c>
      <c r="O60" s="290">
        <f t="shared" si="210"/>
        <v>4340</v>
      </c>
      <c r="P60" s="240">
        <f t="shared" si="210"/>
        <v>9720</v>
      </c>
      <c r="Q60" s="217">
        <f t="shared" si="210"/>
        <v>8264</v>
      </c>
      <c r="R60" s="292">
        <f t="shared" si="210"/>
        <v>13264</v>
      </c>
      <c r="S60" s="218">
        <f t="shared" si="210"/>
        <v>19416</v>
      </c>
      <c r="T60" s="217">
        <f t="shared" ref="T60:V60" si="211">SUM(T57:T59)</f>
        <v>8264</v>
      </c>
      <c r="U60" s="292">
        <f t="shared" si="211"/>
        <v>13264</v>
      </c>
      <c r="V60" s="218">
        <f t="shared" si="211"/>
        <v>19416</v>
      </c>
      <c r="W60" s="217">
        <f t="shared" si="210"/>
        <v>8264</v>
      </c>
      <c r="X60" s="292">
        <f t="shared" si="210"/>
        <v>13264</v>
      </c>
      <c r="Y60" s="218">
        <f t="shared" si="210"/>
        <v>19416</v>
      </c>
      <c r="Z60" s="217">
        <f t="shared" si="210"/>
        <v>14416</v>
      </c>
      <c r="AA60" s="218">
        <f t="shared" si="210"/>
        <v>38832</v>
      </c>
      <c r="AB60" s="217">
        <f>SUM(AB57:AB59)</f>
        <v>4456</v>
      </c>
      <c r="AC60" s="218">
        <f>SUM(AC57:AC59)</f>
        <v>12912</v>
      </c>
      <c r="AD60" s="217">
        <f>SUM(AD57:AD59)</f>
        <v>10608</v>
      </c>
      <c r="AE60" s="218">
        <f>SUM(AE57:AE59)</f>
        <v>31048</v>
      </c>
      <c r="AF60" s="217">
        <f t="shared" si="210"/>
        <v>26528</v>
      </c>
      <c r="AG60" s="218">
        <f t="shared" si="210"/>
        <v>79416</v>
      </c>
      <c r="AH60" s="217">
        <f t="shared" ref="AH60:AI60" si="212">SUM(AH57:AH59)</f>
        <v>11248</v>
      </c>
      <c r="AI60" s="218">
        <f t="shared" si="212"/>
        <v>26336</v>
      </c>
      <c r="AJ60" s="217">
        <f t="shared" si="210"/>
        <v>31400</v>
      </c>
      <c r="AK60" s="218">
        <f t="shared" si="210"/>
        <v>100752</v>
      </c>
      <c r="AL60" s="217">
        <f t="shared" si="210"/>
        <v>30568</v>
      </c>
      <c r="AM60" s="218">
        <f t="shared" si="210"/>
        <v>96976</v>
      </c>
      <c r="AN60" s="217">
        <f t="shared" si="210"/>
        <v>38640</v>
      </c>
      <c r="AO60" s="218">
        <f t="shared" si="210"/>
        <v>115752</v>
      </c>
      <c r="AP60" s="217">
        <f t="shared" si="210"/>
        <v>-7296</v>
      </c>
      <c r="AQ60" s="218">
        <f t="shared" si="210"/>
        <v>-9600</v>
      </c>
    </row>
    <row r="61" spans="1:43" x14ac:dyDescent="0.25">
      <c r="A61" s="321"/>
      <c r="B61" s="299" t="s">
        <v>402</v>
      </c>
      <c r="C61" s="23" t="s">
        <v>5</v>
      </c>
      <c r="D61" s="217">
        <f t="shared" ref="D61:AQ61" si="213">-PMT($L$4,$L$3,D56)+D60</f>
        <v>20737.695595908157</v>
      </c>
      <c r="E61" s="292">
        <f t="shared" si="213"/>
        <v>41081.718746457409</v>
      </c>
      <c r="F61" s="218">
        <f t="shared" si="213"/>
        <v>59282.959620714886</v>
      </c>
      <c r="G61" s="217">
        <f t="shared" si="213"/>
        <v>18518.458597965699</v>
      </c>
      <c r="H61" s="292">
        <f t="shared" si="213"/>
        <v>36273.371917582088</v>
      </c>
      <c r="I61" s="218">
        <f t="shared" si="213"/>
        <v>52255.375793897103</v>
      </c>
      <c r="J61" s="217">
        <f t="shared" si="213"/>
        <v>16299.221600023242</v>
      </c>
      <c r="K61" s="292">
        <f t="shared" si="213"/>
        <v>31465.025088706756</v>
      </c>
      <c r="L61" s="218">
        <f t="shared" si="213"/>
        <v>45227.79196707932</v>
      </c>
      <c r="M61" s="217">
        <f t="shared" si="213"/>
        <v>27148.824701075257</v>
      </c>
      <c r="N61" s="218">
        <f t="shared" si="213"/>
        <v>67666.743835164176</v>
      </c>
      <c r="O61" s="290">
        <f t="shared" si="213"/>
        <v>21600.732206219112</v>
      </c>
      <c r="P61" s="240">
        <f t="shared" si="213"/>
        <v>56570.558845451873</v>
      </c>
      <c r="Q61" s="217">
        <f t="shared" si="213"/>
        <v>30209.788090764305</v>
      </c>
      <c r="R61" s="292">
        <f t="shared" si="213"/>
        <v>59621.395068131329</v>
      </c>
      <c r="S61" s="218">
        <f t="shared" si="213"/>
        <v>86486.273715594274</v>
      </c>
      <c r="T61" s="217">
        <f t="shared" si="213"/>
        <v>27990.551092821843</v>
      </c>
      <c r="U61" s="292">
        <f t="shared" si="213"/>
        <v>54813.048239256008</v>
      </c>
      <c r="V61" s="218">
        <f t="shared" si="213"/>
        <v>79458.689888776484</v>
      </c>
      <c r="W61" s="217">
        <f t="shared" si="213"/>
        <v>25771.314094879388</v>
      </c>
      <c r="X61" s="292">
        <f t="shared" si="213"/>
        <v>50004.701410380687</v>
      </c>
      <c r="Y61" s="218">
        <f t="shared" si="213"/>
        <v>72431.106061958708</v>
      </c>
      <c r="Z61" s="217">
        <f t="shared" si="213"/>
        <v>39074.188866027311</v>
      </c>
      <c r="AA61" s="218">
        <f t="shared" si="213"/>
        <v>112683.27565375179</v>
      </c>
      <c r="AB61" s="217">
        <f t="shared" si="213"/>
        <v>23566.096371171159</v>
      </c>
      <c r="AC61" s="218">
        <f t="shared" si="213"/>
        <v>73941.017443417571</v>
      </c>
      <c r="AD61" s="217">
        <f t="shared" si="213"/>
        <v>34649.73414437662</v>
      </c>
      <c r="AE61" s="218">
        <f t="shared" si="213"/>
        <v>105885.60320839287</v>
      </c>
      <c r="AF61" s="217">
        <f t="shared" si="213"/>
        <v>65364.647463993009</v>
      </c>
      <c r="AG61" s="218">
        <f t="shared" si="213"/>
        <v>177604.90806452074</v>
      </c>
      <c r="AH61" s="217">
        <f t="shared" ref="AH61:AI61" si="214">-PMT($L$4,$L$3,AH56)+AH60</f>
        <v>35289.73414437662</v>
      </c>
      <c r="AI61" s="218">
        <f t="shared" si="214"/>
        <v>92543.237105283304</v>
      </c>
      <c r="AJ61" s="217">
        <f t="shared" si="213"/>
        <v>75168.285237198463</v>
      </c>
      <c r="AK61" s="218">
        <f t="shared" si="213"/>
        <v>212749.49382949603</v>
      </c>
      <c r="AL61" s="217">
        <f t="shared" si="213"/>
        <v>74952.739958849153</v>
      </c>
      <c r="AM61" s="218">
        <f t="shared" si="213"/>
        <v>212672.22215940012</v>
      </c>
      <c r="AN61" s="217">
        <f t="shared" si="213"/>
        <v>87956.377732054621</v>
      </c>
      <c r="AO61" s="218">
        <f t="shared" si="213"/>
        <v>245256.8079243754</v>
      </c>
      <c r="AP61" s="217">
        <f t="shared" si="213"/>
        <v>437056.89246024506</v>
      </c>
      <c r="AQ61" s="218">
        <f t="shared" si="213"/>
        <v>915301.54035693151</v>
      </c>
    </row>
    <row r="62" spans="1:43" x14ac:dyDescent="0.25">
      <c r="A62" s="321"/>
      <c r="B62" s="300" t="s">
        <v>3</v>
      </c>
      <c r="C62" s="287" t="s">
        <v>67</v>
      </c>
      <c r="D62" s="21">
        <f t="shared" ref="D62" si="215">D61/$B$5</f>
        <v>6.0666351883526264E-4</v>
      </c>
      <c r="E62" s="24">
        <f t="shared" ref="E62:AQ62" si="216">E61/$B$5</f>
        <v>1.2018104875376821E-3</v>
      </c>
      <c r="F62" s="22">
        <f t="shared" si="216"/>
        <v>1.7342721964521482E-3</v>
      </c>
      <c r="G62" s="21">
        <f t="shared" si="216"/>
        <v>5.4174164166358564E-4</v>
      </c>
      <c r="H62" s="24">
        <f t="shared" si="216"/>
        <v>1.0611464203323822E-3</v>
      </c>
      <c r="I62" s="22">
        <f t="shared" si="216"/>
        <v>1.5286862520751711E-3</v>
      </c>
      <c r="J62" s="21">
        <f t="shared" si="216"/>
        <v>4.7681976449190865E-4</v>
      </c>
      <c r="K62" s="24">
        <f t="shared" si="216"/>
        <v>9.2048235312708186E-4</v>
      </c>
      <c r="L62" s="22">
        <f t="shared" si="216"/>
        <v>1.323100307698194E-3</v>
      </c>
      <c r="M62" s="21">
        <f t="shared" si="216"/>
        <v>7.9421560844232942E-4</v>
      </c>
      <c r="N62" s="22">
        <f t="shared" si="216"/>
        <v>1.979532621322928E-3</v>
      </c>
      <c r="O62" s="24">
        <f t="shared" si="216"/>
        <v>6.3191091551313694E-4</v>
      </c>
      <c r="P62" s="24">
        <f t="shared" si="216"/>
        <v>1.6549232354645426E-3</v>
      </c>
      <c r="Q62" s="21">
        <f t="shared" si="216"/>
        <v>8.8376147010407931E-4</v>
      </c>
      <c r="R62" s="24">
        <f t="shared" si="216"/>
        <v>1.7441728355312924E-3</v>
      </c>
      <c r="S62" s="22">
        <f t="shared" si="216"/>
        <v>2.5300818454295762E-3</v>
      </c>
      <c r="T62" s="21">
        <f t="shared" si="216"/>
        <v>8.188395929324022E-4</v>
      </c>
      <c r="U62" s="24">
        <f t="shared" si="216"/>
        <v>1.6035087683259923E-3</v>
      </c>
      <c r="V62" s="22">
        <f t="shared" si="216"/>
        <v>2.3244959010525991E-3</v>
      </c>
      <c r="W62" s="21">
        <f t="shared" si="216"/>
        <v>7.5391771576072532E-4</v>
      </c>
      <c r="X62" s="24">
        <f t="shared" si="216"/>
        <v>1.4628447011206924E-3</v>
      </c>
      <c r="Y62" s="22">
        <f t="shared" si="216"/>
        <v>2.118909956675622E-3</v>
      </c>
      <c r="Z62" s="21">
        <f t="shared" si="216"/>
        <v>1.1430819207209832E-3</v>
      </c>
      <c r="AA62" s="22">
        <f t="shared" si="216"/>
        <v>3.2964526943619283E-3</v>
      </c>
      <c r="AB62" s="21">
        <f t="shared" si="216"/>
        <v>6.8940596044656714E-4</v>
      </c>
      <c r="AC62" s="22">
        <f t="shared" si="216"/>
        <v>2.1630811206108276E-3</v>
      </c>
      <c r="AD62" s="21">
        <f t="shared" si="216"/>
        <v>1.0136482882351478E-3</v>
      </c>
      <c r="AE62" s="22">
        <f t="shared" si="216"/>
        <v>3.0975926104862325E-3</v>
      </c>
      <c r="AF62" s="21">
        <f t="shared" si="216"/>
        <v>1.9121867641724278E-3</v>
      </c>
      <c r="AG62" s="22">
        <f t="shared" si="216"/>
        <v>5.1956794326798476E-3</v>
      </c>
      <c r="AH62" s="21">
        <f t="shared" ref="AH62:AI62" si="217">AH61/$B$5</f>
        <v>1.03237093995211E-3</v>
      </c>
      <c r="AI62" s="22">
        <f t="shared" si="217"/>
        <v>2.7072731204413544E-3</v>
      </c>
      <c r="AJ62" s="21">
        <f t="shared" si="216"/>
        <v>2.1989837885270837E-3</v>
      </c>
      <c r="AK62" s="22">
        <f t="shared" si="216"/>
        <v>6.2238041811400625E-3</v>
      </c>
      <c r="AL62" s="21">
        <f t="shared" si="216"/>
        <v>2.1926781960649438E-3</v>
      </c>
      <c r="AM62" s="22">
        <f t="shared" si="216"/>
        <v>6.2215436646294473E-3</v>
      </c>
      <c r="AN62" s="21">
        <f t="shared" si="216"/>
        <v>2.5730884790044111E-3</v>
      </c>
      <c r="AO62" s="22">
        <f t="shared" si="216"/>
        <v>7.1747778062218144E-3</v>
      </c>
      <c r="AP62" s="21">
        <f t="shared" si="216"/>
        <v>1.278572496567335E-2</v>
      </c>
      <c r="AQ62" s="22">
        <f t="shared" si="216"/>
        <v>2.6776362431409056E-2</v>
      </c>
    </row>
    <row r="63" spans="1:43" x14ac:dyDescent="0.25">
      <c r="A63" s="321"/>
      <c r="B63" s="300" t="s">
        <v>2</v>
      </c>
      <c r="C63" s="287" t="s">
        <v>67</v>
      </c>
      <c r="D63" s="21">
        <f t="shared" ref="D63" si="218">D61/$C$5</f>
        <v>7.0064082756990421E-3</v>
      </c>
      <c r="E63" s="24">
        <f t="shared" ref="E63:AQ63" si="219">E61/$C$5</f>
        <v>1.3879810940127489E-2</v>
      </c>
      <c r="F63" s="22">
        <f t="shared" si="219"/>
        <v>2.0029256238888255E-2</v>
      </c>
      <c r="G63" s="21">
        <f t="shared" si="219"/>
        <v>6.2566200267486841E-3</v>
      </c>
      <c r="H63" s="24">
        <f t="shared" si="219"/>
        <v>1.225526973406838E-2</v>
      </c>
      <c r="I63" s="22">
        <f t="shared" si="219"/>
        <v>1.7654926783878786E-2</v>
      </c>
      <c r="J63" s="21">
        <f t="shared" si="219"/>
        <v>5.506831777798326E-3</v>
      </c>
      <c r="K63" s="24">
        <f t="shared" si="219"/>
        <v>1.0630728528009269E-2</v>
      </c>
      <c r="L63" s="22">
        <f t="shared" si="219"/>
        <v>1.5280597328869319E-2</v>
      </c>
      <c r="M63" s="21">
        <f t="shared" si="219"/>
        <v>9.1724632171111889E-3</v>
      </c>
      <c r="N63" s="22">
        <f t="shared" si="219"/>
        <v>2.2861789623811832E-2</v>
      </c>
      <c r="O63" s="24">
        <f t="shared" si="219"/>
        <v>7.2979925947352928E-3</v>
      </c>
      <c r="P63" s="24">
        <f t="shared" si="219"/>
        <v>1.9112848379060035E-2</v>
      </c>
      <c r="Q63" s="21">
        <f t="shared" si="219"/>
        <v>1.0206635945028016E-2</v>
      </c>
      <c r="R63" s="24">
        <f t="shared" si="219"/>
        <v>2.0143599556765694E-2</v>
      </c>
      <c r="S63" s="22">
        <f t="shared" si="219"/>
        <v>2.9220129164924016E-2</v>
      </c>
      <c r="T63" s="21">
        <f t="shared" si="219"/>
        <v>9.4568476960776564E-3</v>
      </c>
      <c r="U63" s="24">
        <f t="shared" si="219"/>
        <v>1.8519058350706583E-2</v>
      </c>
      <c r="V63" s="22">
        <f t="shared" si="219"/>
        <v>2.6845799709914547E-2</v>
      </c>
      <c r="W63" s="21">
        <f t="shared" si="219"/>
        <v>8.7070594471273001E-3</v>
      </c>
      <c r="X63" s="24">
        <f t="shared" si="219"/>
        <v>1.6894517144647476E-2</v>
      </c>
      <c r="Y63" s="22">
        <f t="shared" si="219"/>
        <v>2.4471470254905082E-2</v>
      </c>
      <c r="Z63" s="21">
        <f t="shared" si="219"/>
        <v>1.3201549756144544E-2</v>
      </c>
      <c r="AA63" s="22">
        <f t="shared" si="219"/>
        <v>3.807101090002997E-2</v>
      </c>
      <c r="AB63" s="21">
        <f t="shared" si="219"/>
        <v>7.9620077301874401E-3</v>
      </c>
      <c r="AC63" s="22">
        <f t="shared" si="219"/>
        <v>2.4981606762102773E-2</v>
      </c>
      <c r="AD63" s="21">
        <f t="shared" si="219"/>
        <v>1.1706709790254325E-2</v>
      </c>
      <c r="AE63" s="22">
        <f t="shared" si="219"/>
        <v>3.577435897665756E-2</v>
      </c>
      <c r="AF63" s="21">
        <f t="shared" si="219"/>
        <v>2.2084006625125472E-2</v>
      </c>
      <c r="AG63" s="22">
        <f t="shared" si="219"/>
        <v>6.0005341090721677E-2</v>
      </c>
      <c r="AH63" s="21">
        <f t="shared" ref="AH63:AI63" si="220">AH61/$C$5</f>
        <v>1.1922939278034644E-2</v>
      </c>
      <c r="AI63" s="22">
        <f t="shared" si="220"/>
        <v>3.1266526182512452E-2</v>
      </c>
      <c r="AJ63" s="21">
        <f t="shared" si="219"/>
        <v>2.5396249709631717E-2</v>
      </c>
      <c r="AK63" s="22">
        <f t="shared" si="219"/>
        <v>7.187924074417805E-2</v>
      </c>
      <c r="AL63" s="21">
        <f t="shared" si="219"/>
        <v>2.5323425889114626E-2</v>
      </c>
      <c r="AM63" s="22">
        <f t="shared" si="219"/>
        <v>7.1853133847858103E-2</v>
      </c>
      <c r="AN63" s="21">
        <f t="shared" si="219"/>
        <v>2.9716816412522471E-2</v>
      </c>
      <c r="AO63" s="22">
        <f t="shared" si="219"/>
        <v>8.2862115550193197E-2</v>
      </c>
      <c r="AP63" s="21">
        <f t="shared" si="219"/>
        <v>0.14766341873052583</v>
      </c>
      <c r="AQ63" s="22">
        <f t="shared" si="219"/>
        <v>0.30924247380611841</v>
      </c>
    </row>
    <row r="64" spans="1:43" x14ac:dyDescent="0.25">
      <c r="A64" s="321"/>
      <c r="B64" s="300" t="s">
        <v>1</v>
      </c>
      <c r="C64" s="287" t="s">
        <v>67</v>
      </c>
      <c r="D64" s="21">
        <f>D61/$D$5</f>
        <v>2.6550752746623173E-2</v>
      </c>
      <c r="E64" s="24">
        <f t="shared" ref="E64:AQ64" si="221">E61/$D$5</f>
        <v>5.2597481325684294E-2</v>
      </c>
      <c r="F64" s="22">
        <f t="shared" si="221"/>
        <v>7.59007767135043E-2</v>
      </c>
      <c r="G64" s="21">
        <f t="shared" si="221"/>
        <v>2.3709433538998449E-2</v>
      </c>
      <c r="H64" s="24">
        <f t="shared" si="221"/>
        <v>4.6441289709164071E-2</v>
      </c>
      <c r="I64" s="22">
        <f t="shared" si="221"/>
        <v>6.690326588935934E-2</v>
      </c>
      <c r="J64" s="21">
        <f t="shared" si="221"/>
        <v>2.0868114331373727E-2</v>
      </c>
      <c r="K64" s="24">
        <f t="shared" si="221"/>
        <v>4.0285098092643828E-2</v>
      </c>
      <c r="L64" s="22">
        <f t="shared" si="221"/>
        <v>5.7905755065214386E-2</v>
      </c>
      <c r="M64" s="21">
        <f t="shared" si="221"/>
        <v>3.4759008235316816E-2</v>
      </c>
      <c r="N64" s="22">
        <f t="shared" si="221"/>
        <v>8.6634649275642142E-2</v>
      </c>
      <c r="O64" s="24">
        <f t="shared" si="221"/>
        <v>2.765571021625501E-2</v>
      </c>
      <c r="P64" s="24">
        <f t="shared" si="221"/>
        <v>7.2428053237518511E-2</v>
      </c>
      <c r="Q64" s="21">
        <f t="shared" si="221"/>
        <v>3.8678001150910357E-2</v>
      </c>
      <c r="R64" s="24">
        <f t="shared" si="221"/>
        <v>7.6334080203927776E-2</v>
      </c>
      <c r="S64" s="22">
        <f t="shared" si="221"/>
        <v>0.11072954845824848</v>
      </c>
      <c r="T64" s="21">
        <f t="shared" si="221"/>
        <v>3.5836681943285632E-2</v>
      </c>
      <c r="U64" s="24">
        <f t="shared" si="221"/>
        <v>7.0177888587407561E-2</v>
      </c>
      <c r="V64" s="22">
        <f t="shared" si="221"/>
        <v>0.1017320376341035</v>
      </c>
      <c r="W64" s="21">
        <f t="shared" si="221"/>
        <v>3.2995362735660914E-2</v>
      </c>
      <c r="X64" s="24">
        <f t="shared" si="221"/>
        <v>6.4021696970887332E-2</v>
      </c>
      <c r="Y64" s="22">
        <f t="shared" si="221"/>
        <v>9.2734526809958556E-2</v>
      </c>
      <c r="Z64" s="21">
        <f t="shared" si="221"/>
        <v>5.0027213610052738E-2</v>
      </c>
      <c r="AA64" s="22">
        <f t="shared" si="221"/>
        <v>0.14426992510935865</v>
      </c>
      <c r="AB64" s="21">
        <f t="shared" si="221"/>
        <v>3.017199259485312E-2</v>
      </c>
      <c r="AC64" s="22">
        <f t="shared" si="221"/>
        <v>9.4667686816721164E-2</v>
      </c>
      <c r="AD64" s="21">
        <f t="shared" si="221"/>
        <v>4.4362524261620212E-2</v>
      </c>
      <c r="AE64" s="22">
        <f t="shared" si="221"/>
        <v>0.13556677294307506</v>
      </c>
      <c r="AF64" s="21">
        <f t="shared" si="221"/>
        <v>8.3687244089410917E-2</v>
      </c>
      <c r="AG64" s="22">
        <f t="shared" si="221"/>
        <v>0.22738997102157649</v>
      </c>
      <c r="AH64" s="21">
        <f t="shared" ref="AH64:AI64" si="222">AH61/$D$5</f>
        <v>4.5181924936070837E-2</v>
      </c>
      <c r="AI64" s="22">
        <f t="shared" si="222"/>
        <v>0.11848436078111396</v>
      </c>
      <c r="AJ64" s="21">
        <f t="shared" si="221"/>
        <v>9.6238974407276773E-2</v>
      </c>
      <c r="AK64" s="22">
        <f t="shared" si="221"/>
        <v>0.27238606052018349</v>
      </c>
      <c r="AL64" s="21">
        <f t="shared" si="221"/>
        <v>9.5963008865942279E-2</v>
      </c>
      <c r="AM64" s="22">
        <f t="shared" si="221"/>
        <v>0.27228712855363268</v>
      </c>
      <c r="AN64" s="21">
        <f t="shared" si="221"/>
        <v>0.11261174255606125</v>
      </c>
      <c r="AO64" s="22">
        <f t="shared" si="221"/>
        <v>0.31400561535443716</v>
      </c>
      <c r="AP64" s="21">
        <f t="shared" si="221"/>
        <v>0.55956986321127755</v>
      </c>
      <c r="AQ64" s="22">
        <f t="shared" si="221"/>
        <v>1.1718729679596291</v>
      </c>
    </row>
    <row r="65" spans="1:43" ht="15.75" thickBot="1" x14ac:dyDescent="0.3">
      <c r="A65" s="322"/>
      <c r="B65" s="301" t="s">
        <v>0</v>
      </c>
      <c r="C65" s="288" t="s">
        <v>67</v>
      </c>
      <c r="D65" s="35">
        <f t="shared" ref="D65:AQ65" si="223">D56/$E$5</f>
        <v>0.41554454729256857</v>
      </c>
      <c r="E65" s="37">
        <f t="shared" si="223"/>
        <v>0.8560842553245398</v>
      </c>
      <c r="F65" s="36">
        <f>F56/$E$5</f>
        <v>1.2560068271549818</v>
      </c>
      <c r="G65" s="35">
        <f t="shared" si="223"/>
        <v>0.35930543562891265</v>
      </c>
      <c r="H65" s="37">
        <f t="shared" si="223"/>
        <v>0.73423284671995204</v>
      </c>
      <c r="I65" s="36">
        <f t="shared" si="223"/>
        <v>1.0779163068867381</v>
      </c>
      <c r="J65" s="35">
        <f t="shared" si="223"/>
        <v>0.30306632396525679</v>
      </c>
      <c r="K65" s="37">
        <f t="shared" si="223"/>
        <v>0.61238143811536416</v>
      </c>
      <c r="L65" s="36">
        <f t="shared" si="223"/>
        <v>0.89982578661849433</v>
      </c>
      <c r="M65" s="35">
        <f t="shared" si="223"/>
        <v>0.57801309209868557</v>
      </c>
      <c r="N65" s="36">
        <f t="shared" si="223"/>
        <v>1.4684656934399041</v>
      </c>
      <c r="O65" s="37">
        <f t="shared" si="223"/>
        <v>0.43741531293954589</v>
      </c>
      <c r="P65" s="37">
        <f t="shared" si="223"/>
        <v>1.1872701351216244</v>
      </c>
      <c r="Q65" s="35">
        <f t="shared" si="223"/>
        <v>0.55614232645170836</v>
      </c>
      <c r="R65" s="37">
        <f t="shared" si="223"/>
        <v>1.1747725547519232</v>
      </c>
      <c r="S65" s="36">
        <f t="shared" si="223"/>
        <v>1.6996709302793782</v>
      </c>
      <c r="T65" s="35">
        <f t="shared" si="223"/>
        <v>0.49990321478805244</v>
      </c>
      <c r="U65" s="37">
        <f t="shared" si="223"/>
        <v>1.0529211461473353</v>
      </c>
      <c r="V65" s="36">
        <f t="shared" si="223"/>
        <v>1.5215804100111345</v>
      </c>
      <c r="W65" s="35">
        <f t="shared" si="223"/>
        <v>0.44366410312439652</v>
      </c>
      <c r="X65" s="37">
        <f t="shared" si="223"/>
        <v>0.93106973754274758</v>
      </c>
      <c r="Y65" s="36">
        <f t="shared" si="223"/>
        <v>1.3434898897428909</v>
      </c>
      <c r="Z65" s="35">
        <f t="shared" si="223"/>
        <v>0.62487901848506555</v>
      </c>
      <c r="AA65" s="36">
        <f t="shared" si="223"/>
        <v>1.8715126603627712</v>
      </c>
      <c r="AB65" s="35">
        <f t="shared" si="223"/>
        <v>0.48428123932592576</v>
      </c>
      <c r="AC65" s="36">
        <f t="shared" si="223"/>
        <v>1.5465755707505371</v>
      </c>
      <c r="AD65" s="35">
        <f t="shared" si="223"/>
        <v>0.60925704302293893</v>
      </c>
      <c r="AE65" s="36">
        <f t="shared" si="223"/>
        <v>1.8965078211021738</v>
      </c>
      <c r="AF65" s="35">
        <f t="shared" si="223"/>
        <v>0.98418445411397815</v>
      </c>
      <c r="AG65" s="36">
        <f t="shared" si="223"/>
        <v>2.488268251607531</v>
      </c>
      <c r="AH65" s="35">
        <f t="shared" ref="AH65:AI65" si="224">AH56/$E$5</f>
        <v>0.60925704302293893</v>
      </c>
      <c r="AI65" s="36">
        <f t="shared" si="224"/>
        <v>1.677800164632401</v>
      </c>
      <c r="AJ65" s="35">
        <f t="shared" si="223"/>
        <v>1.1091602578109914</v>
      </c>
      <c r="AK65" s="36">
        <f t="shared" si="223"/>
        <v>2.8382005019591676</v>
      </c>
      <c r="AL65" s="35">
        <f t="shared" si="223"/>
        <v>1.1247822332731179</v>
      </c>
      <c r="AM65" s="36">
        <f t="shared" si="223"/>
        <v>2.9319323547319276</v>
      </c>
      <c r="AN65" s="35">
        <f t="shared" si="223"/>
        <v>1.2497580369701311</v>
      </c>
      <c r="AO65" s="36">
        <f t="shared" si="223"/>
        <v>3.2818646050835643</v>
      </c>
      <c r="AP65" s="35">
        <f t="shared" si="223"/>
        <v>11.260632352610124</v>
      </c>
      <c r="AQ65" s="36">
        <f t="shared" si="223"/>
        <v>23.438524616454472</v>
      </c>
    </row>
    <row r="66" spans="1:43" ht="15.75" thickBot="1" x14ac:dyDescent="0.3">
      <c r="A66" s="320" t="s">
        <v>40</v>
      </c>
      <c r="B66" s="30" t="s">
        <v>10</v>
      </c>
      <c r="C66" s="31" t="s">
        <v>9</v>
      </c>
      <c r="D66" s="30">
        <v>1.5</v>
      </c>
      <c r="E66" s="31">
        <v>1.5</v>
      </c>
      <c r="F66" s="32">
        <v>1.5</v>
      </c>
      <c r="G66" s="30">
        <v>1.5</v>
      </c>
      <c r="H66" s="31">
        <v>1.5</v>
      </c>
      <c r="I66" s="32">
        <v>1.5</v>
      </c>
      <c r="J66" s="30">
        <v>1.5</v>
      </c>
      <c r="K66" s="31">
        <v>1.5</v>
      </c>
      <c r="L66" s="32">
        <v>1.5</v>
      </c>
      <c r="M66" s="30">
        <v>1.5</v>
      </c>
      <c r="N66" s="32">
        <v>1.5</v>
      </c>
      <c r="O66" s="31">
        <v>1.5</v>
      </c>
      <c r="P66" s="31">
        <v>1.5</v>
      </c>
      <c r="Q66" s="30">
        <v>1.5</v>
      </c>
      <c r="R66" s="31">
        <v>1.5</v>
      </c>
      <c r="S66" s="32">
        <v>1.5</v>
      </c>
      <c r="T66" s="30">
        <v>1.5</v>
      </c>
      <c r="U66" s="31">
        <v>1.5</v>
      </c>
      <c r="V66" s="32">
        <v>1.5</v>
      </c>
      <c r="W66" s="30">
        <v>1.5</v>
      </c>
      <c r="X66" s="31">
        <v>1.5</v>
      </c>
      <c r="Y66" s="32">
        <v>1.5</v>
      </c>
      <c r="Z66" s="30">
        <v>1.5</v>
      </c>
      <c r="AA66" s="32">
        <v>1.5</v>
      </c>
      <c r="AB66" s="30">
        <v>1.5</v>
      </c>
      <c r="AC66" s="32">
        <v>1.5</v>
      </c>
      <c r="AD66" s="30">
        <v>1.5</v>
      </c>
      <c r="AE66" s="32">
        <v>1.5</v>
      </c>
      <c r="AF66" s="30">
        <v>1.5</v>
      </c>
      <c r="AG66" s="32">
        <v>1.5</v>
      </c>
      <c r="AH66" s="30">
        <v>1.5</v>
      </c>
      <c r="AI66" s="32">
        <v>1.5</v>
      </c>
      <c r="AJ66" s="30">
        <v>1.5</v>
      </c>
      <c r="AK66" s="32">
        <v>1.5</v>
      </c>
      <c r="AL66" s="30">
        <v>1.5</v>
      </c>
      <c r="AM66" s="32">
        <v>1.5</v>
      </c>
      <c r="AN66" s="30">
        <v>1.5</v>
      </c>
      <c r="AO66" s="32">
        <v>1.5</v>
      </c>
      <c r="AP66" s="30">
        <v>1.5</v>
      </c>
      <c r="AQ66" s="32">
        <v>1.5</v>
      </c>
    </row>
    <row r="67" spans="1:43" x14ac:dyDescent="0.25">
      <c r="A67" s="321"/>
      <c r="B67" s="19" t="s">
        <v>8</v>
      </c>
      <c r="C67" s="23" t="s">
        <v>7</v>
      </c>
      <c r="D67" s="19">
        <f t="shared" ref="D67:AQ67" si="225">10*$L$6*$L$5*D66</f>
        <v>9600</v>
      </c>
      <c r="E67" s="23">
        <f t="shared" si="225"/>
        <v>9600</v>
      </c>
      <c r="F67" s="20">
        <f t="shared" si="225"/>
        <v>9600</v>
      </c>
      <c r="G67" s="19">
        <f t="shared" si="225"/>
        <v>9600</v>
      </c>
      <c r="H67" s="23">
        <f t="shared" si="225"/>
        <v>9600</v>
      </c>
      <c r="I67" s="20">
        <f t="shared" si="225"/>
        <v>9600</v>
      </c>
      <c r="J67" s="19">
        <f t="shared" si="225"/>
        <v>9600</v>
      </c>
      <c r="K67" s="23">
        <f t="shared" si="225"/>
        <v>9600</v>
      </c>
      <c r="L67" s="20">
        <f t="shared" si="225"/>
        <v>9600</v>
      </c>
      <c r="M67" s="19">
        <f t="shared" si="225"/>
        <v>9600</v>
      </c>
      <c r="N67" s="20">
        <f t="shared" si="225"/>
        <v>9600</v>
      </c>
      <c r="O67" s="23">
        <f t="shared" si="225"/>
        <v>9600</v>
      </c>
      <c r="P67" s="23">
        <f t="shared" si="225"/>
        <v>9600</v>
      </c>
      <c r="Q67" s="19">
        <f t="shared" si="225"/>
        <v>9600</v>
      </c>
      <c r="R67" s="23">
        <f t="shared" si="225"/>
        <v>9600</v>
      </c>
      <c r="S67" s="20">
        <f t="shared" si="225"/>
        <v>9600</v>
      </c>
      <c r="T67" s="19">
        <f t="shared" si="225"/>
        <v>9600</v>
      </c>
      <c r="U67" s="23">
        <f t="shared" si="225"/>
        <v>9600</v>
      </c>
      <c r="V67" s="20">
        <f t="shared" si="225"/>
        <v>9600</v>
      </c>
      <c r="W67" s="19">
        <f t="shared" si="225"/>
        <v>9600</v>
      </c>
      <c r="X67" s="23">
        <f t="shared" si="225"/>
        <v>9600</v>
      </c>
      <c r="Y67" s="20">
        <f t="shared" si="225"/>
        <v>9600</v>
      </c>
      <c r="Z67" s="19">
        <f t="shared" si="225"/>
        <v>9600</v>
      </c>
      <c r="AA67" s="20">
        <f t="shared" si="225"/>
        <v>9600</v>
      </c>
      <c r="AB67" s="19">
        <f t="shared" si="225"/>
        <v>9600</v>
      </c>
      <c r="AC67" s="20">
        <f t="shared" si="225"/>
        <v>9600</v>
      </c>
      <c r="AD67" s="19">
        <f t="shared" si="225"/>
        <v>9600</v>
      </c>
      <c r="AE67" s="20">
        <f t="shared" si="225"/>
        <v>9600</v>
      </c>
      <c r="AF67" s="19">
        <f t="shared" si="225"/>
        <v>9600</v>
      </c>
      <c r="AG67" s="20">
        <f t="shared" si="225"/>
        <v>9600</v>
      </c>
      <c r="AH67" s="19">
        <f t="shared" ref="AH67:AI67" si="226">10*$L$6*$L$5*AH66</f>
        <v>9600</v>
      </c>
      <c r="AI67" s="20">
        <f t="shared" si="226"/>
        <v>9600</v>
      </c>
      <c r="AJ67" s="19">
        <f t="shared" si="225"/>
        <v>9600</v>
      </c>
      <c r="AK67" s="20">
        <f t="shared" si="225"/>
        <v>9600</v>
      </c>
      <c r="AL67" s="19">
        <f t="shared" si="225"/>
        <v>9600</v>
      </c>
      <c r="AM67" s="20">
        <f t="shared" si="225"/>
        <v>9600</v>
      </c>
      <c r="AN67" s="19">
        <f t="shared" si="225"/>
        <v>9600</v>
      </c>
      <c r="AO67" s="20">
        <f t="shared" si="225"/>
        <v>9600</v>
      </c>
      <c r="AP67" s="19">
        <f t="shared" si="225"/>
        <v>9600</v>
      </c>
      <c r="AQ67" s="20">
        <f t="shared" si="225"/>
        <v>9600</v>
      </c>
    </row>
    <row r="68" spans="1:43" hidden="1" outlineLevel="1" x14ac:dyDescent="0.25">
      <c r="A68" s="321"/>
      <c r="B68" s="19" t="s">
        <v>397</v>
      </c>
      <c r="C68" s="23" t="s">
        <v>4</v>
      </c>
      <c r="D68" s="214">
        <f>300*D66*$B$10</f>
        <v>54000</v>
      </c>
      <c r="E68" s="291">
        <f>300*E66*$C$10</f>
        <v>67500</v>
      </c>
      <c r="F68" s="215">
        <f>300*F66*$D$10</f>
        <v>121500</v>
      </c>
      <c r="G68" s="214">
        <f>250*G66*$B$10</f>
        <v>45000</v>
      </c>
      <c r="H68" s="291">
        <f>250*H66*$C$10</f>
        <v>56250</v>
      </c>
      <c r="I68" s="215">
        <f>250*I66*$D$10</f>
        <v>101250</v>
      </c>
      <c r="J68" s="214">
        <f>200*J66*$B$10</f>
        <v>36000</v>
      </c>
      <c r="K68" s="291">
        <f>200*K66*$C$10</f>
        <v>45000</v>
      </c>
      <c r="L68" s="215">
        <f>200*L66*$D$10</f>
        <v>81000</v>
      </c>
      <c r="M68" s="294">
        <f>1/2*M53</f>
        <v>67500</v>
      </c>
      <c r="N68" s="295">
        <f>1/2*N53</f>
        <v>135000</v>
      </c>
      <c r="O68" s="293">
        <f>1/2*O53</f>
        <v>45000</v>
      </c>
      <c r="P68" s="296">
        <f>1/2*P53</f>
        <v>90000</v>
      </c>
      <c r="Q68" s="214">
        <f>Q53-D53+D68</f>
        <v>89000</v>
      </c>
      <c r="R68" s="291">
        <f t="shared" ref="R68" si="227">R53-E53+E68</f>
        <v>147500</v>
      </c>
      <c r="S68" s="215">
        <f t="shared" ref="S68" si="228">S53-F53+F68</f>
        <v>231500</v>
      </c>
      <c r="T68" s="214">
        <f>T53-G53+G68</f>
        <v>80000</v>
      </c>
      <c r="U68" s="291">
        <f t="shared" ref="U68" si="229">U53-H53+H68</f>
        <v>136250</v>
      </c>
      <c r="V68" s="215">
        <f t="shared" ref="V68" si="230">V53-I53+I68</f>
        <v>211250</v>
      </c>
      <c r="W68" s="214">
        <f>W53-J53+J68</f>
        <v>71000</v>
      </c>
      <c r="X68" s="291">
        <f t="shared" ref="X68" si="231">X53-K53+K68</f>
        <v>125000</v>
      </c>
      <c r="Y68" s="215">
        <f t="shared" ref="Y68" si="232">Y53-L53+L68</f>
        <v>191000</v>
      </c>
      <c r="Z68" s="214">
        <f>Z53-$G53+$G68</f>
        <v>110000</v>
      </c>
      <c r="AA68" s="215">
        <f t="shared" ref="AA68" si="233">AA53-$I53+$I68</f>
        <v>291250</v>
      </c>
      <c r="AB68" s="214">
        <f t="shared" ref="AB68" si="234">AB53-$G53+$G68</f>
        <v>60000</v>
      </c>
      <c r="AC68" s="215">
        <f t="shared" ref="AC68" si="235">AC53-$I53+$I68</f>
        <v>151250</v>
      </c>
      <c r="AD68" s="214">
        <f t="shared" ref="AD68" si="236">AD53-$G53+$G68</f>
        <v>90000</v>
      </c>
      <c r="AE68" s="215">
        <f t="shared" ref="AE68" si="237">AE53-$I53+$I68</f>
        <v>231250</v>
      </c>
      <c r="AF68" s="214">
        <f t="shared" ref="AF68:AH68" si="238">AF53-$G53+$G68</f>
        <v>145000</v>
      </c>
      <c r="AG68" s="215">
        <f t="shared" ref="AG68:AI68" si="239">AG53-$I53+$I68</f>
        <v>276250</v>
      </c>
      <c r="AH68" s="214">
        <f t="shared" si="238"/>
        <v>95000</v>
      </c>
      <c r="AI68" s="215">
        <f t="shared" si="239"/>
        <v>201250</v>
      </c>
      <c r="AJ68" s="214">
        <f t="shared" ref="AJ68" si="240">AJ53-$G53+$G68</f>
        <v>175000</v>
      </c>
      <c r="AK68" s="215">
        <f t="shared" ref="AK68" si="241">AK53-$I53+$I68</f>
        <v>356250</v>
      </c>
      <c r="AL68" s="214">
        <f t="shared" ref="AL68" si="242">AL53-$G53+$G68</f>
        <v>180000</v>
      </c>
      <c r="AM68" s="215">
        <f t="shared" ref="AM68" si="243">AM53-$I53+$I68</f>
        <v>386250</v>
      </c>
      <c r="AN68" s="214">
        <f t="shared" ref="AN68" si="244">AN53-$G53+$G68</f>
        <v>210000</v>
      </c>
      <c r="AO68" s="215">
        <f t="shared" ref="AO68" si="245">AO53-$I53+$I68</f>
        <v>466250</v>
      </c>
      <c r="AP68" s="214">
        <f>$B$17*AP66*10000</f>
        <v>1800000</v>
      </c>
      <c r="AQ68" s="215">
        <f>$D$17*AQ66*10000</f>
        <v>3750000</v>
      </c>
    </row>
    <row r="69" spans="1:43" hidden="1" outlineLevel="1" x14ac:dyDescent="0.25">
      <c r="A69" s="321"/>
      <c r="B69" s="297" t="s">
        <v>398</v>
      </c>
      <c r="C69" s="124" t="s">
        <v>4</v>
      </c>
      <c r="D69" s="214">
        <f>$E$10</f>
        <v>25000</v>
      </c>
      <c r="E69" s="291">
        <f>$F$10</f>
        <v>40000</v>
      </c>
      <c r="F69" s="215">
        <f>$G$10</f>
        <v>60000</v>
      </c>
      <c r="G69" s="214">
        <f>$E$10</f>
        <v>25000</v>
      </c>
      <c r="H69" s="291">
        <f>$F$10</f>
        <v>40000</v>
      </c>
      <c r="I69" s="215">
        <f>$G$10</f>
        <v>60000</v>
      </c>
      <c r="J69" s="214">
        <f>$E$10</f>
        <v>25000</v>
      </c>
      <c r="K69" s="291">
        <f>$F$10</f>
        <v>40000</v>
      </c>
      <c r="L69" s="215">
        <f>$G$10</f>
        <v>60000</v>
      </c>
      <c r="M69" s="294">
        <f>$E$11</f>
        <v>50000</v>
      </c>
      <c r="N69" s="295">
        <f>$G$11</f>
        <v>200000</v>
      </c>
      <c r="O69" s="289">
        <f>O54</f>
        <v>50000</v>
      </c>
      <c r="P69" s="216">
        <f>P54</f>
        <v>200000</v>
      </c>
      <c r="Q69" s="214">
        <f>Q54</f>
        <v>35000</v>
      </c>
      <c r="R69" s="291">
        <f t="shared" ref="R69:S69" si="246">R54</f>
        <v>60000</v>
      </c>
      <c r="S69" s="215">
        <f t="shared" si="246"/>
        <v>90000</v>
      </c>
      <c r="T69" s="214">
        <f>T54</f>
        <v>35000</v>
      </c>
      <c r="U69" s="291">
        <f t="shared" ref="U69:V69" si="247">U54</f>
        <v>60000</v>
      </c>
      <c r="V69" s="215">
        <f t="shared" si="247"/>
        <v>90000</v>
      </c>
      <c r="W69" s="214">
        <f>W54</f>
        <v>35000</v>
      </c>
      <c r="X69" s="291">
        <f t="shared" ref="X69:AO69" si="248">X54</f>
        <v>60000</v>
      </c>
      <c r="Y69" s="215">
        <f t="shared" si="248"/>
        <v>90000</v>
      </c>
      <c r="Z69" s="214">
        <f t="shared" si="248"/>
        <v>45000</v>
      </c>
      <c r="AA69" s="215">
        <f t="shared" si="248"/>
        <v>120000</v>
      </c>
      <c r="AB69" s="214">
        <f t="shared" si="248"/>
        <v>50000</v>
      </c>
      <c r="AC69" s="215">
        <f t="shared" si="248"/>
        <v>160000</v>
      </c>
      <c r="AD69" s="214">
        <f t="shared" si="248"/>
        <v>60000</v>
      </c>
      <c r="AE69" s="215">
        <f t="shared" si="248"/>
        <v>190000</v>
      </c>
      <c r="AF69" s="214">
        <f t="shared" si="248"/>
        <v>125000</v>
      </c>
      <c r="AG69" s="215">
        <f t="shared" si="248"/>
        <v>310000</v>
      </c>
      <c r="AH69" s="214">
        <f t="shared" ref="AH69:AI69" si="249">AH54</f>
        <v>55000</v>
      </c>
      <c r="AI69" s="215">
        <f t="shared" si="249"/>
        <v>150000</v>
      </c>
      <c r="AJ69" s="214">
        <f t="shared" si="248"/>
        <v>135000</v>
      </c>
      <c r="AK69" s="215">
        <f t="shared" si="248"/>
        <v>340000</v>
      </c>
      <c r="AL69" s="214">
        <f t="shared" si="248"/>
        <v>135000</v>
      </c>
      <c r="AM69" s="215">
        <f t="shared" si="248"/>
        <v>340000</v>
      </c>
      <c r="AN69" s="214">
        <f t="shared" si="248"/>
        <v>145000</v>
      </c>
      <c r="AO69" s="215">
        <f t="shared" si="248"/>
        <v>370000</v>
      </c>
      <c r="AP69" s="214">
        <f>E60</f>
        <v>7300</v>
      </c>
      <c r="AQ69" s="215">
        <f>G60</f>
        <v>4340</v>
      </c>
    </row>
    <row r="70" spans="1:43" hidden="1" outlineLevel="1" x14ac:dyDescent="0.25">
      <c r="A70" s="321"/>
      <c r="B70" s="297" t="s">
        <v>258</v>
      </c>
      <c r="C70" s="124" t="s">
        <v>4</v>
      </c>
      <c r="D70" s="214">
        <f>300*D66*$H$10</f>
        <v>0</v>
      </c>
      <c r="E70" s="291">
        <f>300*E66*$I$10</f>
        <v>49500</v>
      </c>
      <c r="F70" s="215">
        <f>300*F66*$J$10</f>
        <v>49500</v>
      </c>
      <c r="G70" s="214">
        <f>250*G66*$H$10</f>
        <v>0</v>
      </c>
      <c r="H70" s="291">
        <f>250*H66*$I$10</f>
        <v>41250</v>
      </c>
      <c r="I70" s="215">
        <f>250*I66*$J$10</f>
        <v>41250</v>
      </c>
      <c r="J70" s="214">
        <f>200*J66*$H$10</f>
        <v>0</v>
      </c>
      <c r="K70" s="291">
        <f>200*K66*$I$10</f>
        <v>33000</v>
      </c>
      <c r="L70" s="215">
        <f>200*L66*$J$10</f>
        <v>33000</v>
      </c>
      <c r="M70" s="294">
        <f>0</f>
        <v>0</v>
      </c>
      <c r="N70" s="295">
        <f>0</f>
        <v>0</v>
      </c>
      <c r="O70" s="289">
        <f>O55</f>
        <v>0</v>
      </c>
      <c r="P70" s="216">
        <f>P55</f>
        <v>0</v>
      </c>
      <c r="Q70" s="214">
        <f>Q55-D55+D70</f>
        <v>0</v>
      </c>
      <c r="R70" s="291">
        <f>R55-E55+E70</f>
        <v>51500</v>
      </c>
      <c r="S70" s="215">
        <f t="shared" ref="S70" si="250">S55-F55+F70</f>
        <v>51500</v>
      </c>
      <c r="T70" s="214">
        <f>T55-G55+G70</f>
        <v>0</v>
      </c>
      <c r="U70" s="291">
        <f>U55-H55+H70</f>
        <v>43250</v>
      </c>
      <c r="V70" s="215">
        <f t="shared" ref="V70" si="251">V55-I55+I70</f>
        <v>43250</v>
      </c>
      <c r="W70" s="214">
        <f>W55-J55+J70</f>
        <v>0</v>
      </c>
      <c r="X70" s="291">
        <f>X55-K55+K70</f>
        <v>35000</v>
      </c>
      <c r="Y70" s="215">
        <f t="shared" ref="Y70" si="252">Y55-L55+L70</f>
        <v>35000</v>
      </c>
      <c r="Z70" s="214">
        <f t="shared" ref="Z70" si="253">Z55-$G55+$G70</f>
        <v>0</v>
      </c>
      <c r="AA70" s="215">
        <f t="shared" ref="AA70" si="254">AA55-$I55+$I70</f>
        <v>45250</v>
      </c>
      <c r="AB70" s="214">
        <f t="shared" ref="AB70" si="255">AB55-$G55+$G70</f>
        <v>0</v>
      </c>
      <c r="AC70" s="215">
        <f t="shared" ref="AC70" si="256">AC55-$I55+$I70</f>
        <v>41250</v>
      </c>
      <c r="AD70" s="214">
        <f t="shared" ref="AD70" si="257">AD55-$G55+$G70</f>
        <v>0</v>
      </c>
      <c r="AE70" s="215">
        <f t="shared" ref="AE70" si="258">AE55-$I55+$I70</f>
        <v>43250</v>
      </c>
      <c r="AF70" s="214">
        <f t="shared" ref="AF70:AH70" si="259">AF55-$G55+$G70</f>
        <v>0</v>
      </c>
      <c r="AG70" s="215">
        <f t="shared" ref="AG70:AI70" si="260">AG55-$I55+$I70</f>
        <v>67650</v>
      </c>
      <c r="AH70" s="214">
        <f t="shared" si="259"/>
        <v>0</v>
      </c>
      <c r="AI70" s="215">
        <f t="shared" si="260"/>
        <v>43250</v>
      </c>
      <c r="AJ70" s="214">
        <f t="shared" ref="AJ70" si="261">AJ55-$G55+$G70</f>
        <v>0</v>
      </c>
      <c r="AK70" s="215">
        <f t="shared" ref="AK70" si="262">AK55-$I55+$I70</f>
        <v>69650</v>
      </c>
      <c r="AL70" s="214">
        <f t="shared" ref="AL70" si="263">AL55-$G55+$G70</f>
        <v>0</v>
      </c>
      <c r="AM70" s="215">
        <f t="shared" ref="AM70" si="264">AM55-$I55+$I70</f>
        <v>69650</v>
      </c>
      <c r="AN70" s="214">
        <f t="shared" ref="AN70" si="265">AN55-$G55+$G70</f>
        <v>0</v>
      </c>
      <c r="AO70" s="215">
        <f t="shared" ref="AO70" si="266">AO55-$I55+$I70</f>
        <v>71650</v>
      </c>
      <c r="AP70" s="214">
        <f>0</f>
        <v>0</v>
      </c>
      <c r="AQ70" s="215">
        <f>0</f>
        <v>0</v>
      </c>
    </row>
    <row r="71" spans="1:43" collapsed="1" x14ac:dyDescent="0.25">
      <c r="A71" s="321"/>
      <c r="B71" s="298" t="s">
        <v>6</v>
      </c>
      <c r="C71" s="23" t="s">
        <v>4</v>
      </c>
      <c r="D71" s="217">
        <f>SUM(D68:D70)</f>
        <v>79000</v>
      </c>
      <c r="E71" s="292">
        <f t="shared" ref="E71:F71" si="267">SUM(E68:E70)</f>
        <v>157000</v>
      </c>
      <c r="F71" s="218">
        <f t="shared" si="267"/>
        <v>231000</v>
      </c>
      <c r="G71" s="217">
        <f>SUM(G68:G70)</f>
        <v>70000</v>
      </c>
      <c r="H71" s="292">
        <f t="shared" ref="H71:I71" si="268">SUM(H68:H70)</f>
        <v>137500</v>
      </c>
      <c r="I71" s="218">
        <f t="shared" si="268"/>
        <v>202500</v>
      </c>
      <c r="J71" s="217">
        <f>SUM(J68:J70)</f>
        <v>61000</v>
      </c>
      <c r="K71" s="292">
        <f t="shared" ref="K71:M71" si="269">SUM(K68:K70)</f>
        <v>118000</v>
      </c>
      <c r="L71" s="218">
        <f t="shared" si="269"/>
        <v>174000</v>
      </c>
      <c r="M71" s="217">
        <f t="shared" si="269"/>
        <v>117500</v>
      </c>
      <c r="N71" s="218">
        <f>SUM(N68:N70)</f>
        <v>335000</v>
      </c>
      <c r="O71" s="290">
        <f t="shared" ref="O71:AQ71" si="270">SUM(O68:O70)</f>
        <v>95000</v>
      </c>
      <c r="P71" s="240">
        <f t="shared" si="270"/>
        <v>290000</v>
      </c>
      <c r="Q71" s="217">
        <f t="shared" si="270"/>
        <v>124000</v>
      </c>
      <c r="R71" s="292">
        <f t="shared" si="270"/>
        <v>259000</v>
      </c>
      <c r="S71" s="218">
        <f t="shared" si="270"/>
        <v>373000</v>
      </c>
      <c r="T71" s="217">
        <f t="shared" si="270"/>
        <v>115000</v>
      </c>
      <c r="U71" s="292">
        <f t="shared" si="270"/>
        <v>239500</v>
      </c>
      <c r="V71" s="218">
        <f t="shared" si="270"/>
        <v>344500</v>
      </c>
      <c r="W71" s="217">
        <f t="shared" si="270"/>
        <v>106000</v>
      </c>
      <c r="X71" s="292">
        <f t="shared" si="270"/>
        <v>220000</v>
      </c>
      <c r="Y71" s="218">
        <f t="shared" si="270"/>
        <v>316000</v>
      </c>
      <c r="Z71" s="217">
        <f t="shared" si="270"/>
        <v>155000</v>
      </c>
      <c r="AA71" s="218">
        <f t="shared" si="270"/>
        <v>456500</v>
      </c>
      <c r="AB71" s="217">
        <f t="shared" si="270"/>
        <v>110000</v>
      </c>
      <c r="AC71" s="218">
        <f t="shared" si="270"/>
        <v>352500</v>
      </c>
      <c r="AD71" s="217">
        <f t="shared" si="270"/>
        <v>150000</v>
      </c>
      <c r="AE71" s="218">
        <f t="shared" si="270"/>
        <v>464500</v>
      </c>
      <c r="AF71" s="217">
        <f t="shared" si="270"/>
        <v>270000</v>
      </c>
      <c r="AG71" s="218">
        <f t="shared" si="270"/>
        <v>653900</v>
      </c>
      <c r="AH71" s="217">
        <f t="shared" ref="AH71:AI71" si="271">SUM(AH68:AH70)</f>
        <v>150000</v>
      </c>
      <c r="AI71" s="218">
        <f t="shared" si="271"/>
        <v>394500</v>
      </c>
      <c r="AJ71" s="217">
        <f t="shared" si="270"/>
        <v>310000</v>
      </c>
      <c r="AK71" s="218">
        <f t="shared" si="270"/>
        <v>765900</v>
      </c>
      <c r="AL71" s="217">
        <f t="shared" si="270"/>
        <v>315000</v>
      </c>
      <c r="AM71" s="218">
        <f t="shared" si="270"/>
        <v>795900</v>
      </c>
      <c r="AN71" s="217">
        <f t="shared" si="270"/>
        <v>355000</v>
      </c>
      <c r="AO71" s="218">
        <f t="shared" si="270"/>
        <v>907900</v>
      </c>
      <c r="AP71" s="217">
        <f t="shared" si="270"/>
        <v>1807300</v>
      </c>
      <c r="AQ71" s="218">
        <f t="shared" si="270"/>
        <v>3754340</v>
      </c>
    </row>
    <row r="72" spans="1:43" hidden="1" outlineLevel="1" x14ac:dyDescent="0.25">
      <c r="A72" s="321"/>
      <c r="B72" s="297" t="s">
        <v>399</v>
      </c>
      <c r="C72" s="28" t="s">
        <v>5</v>
      </c>
      <c r="D72" s="214">
        <f>$K$10*D67</f>
        <v>1920</v>
      </c>
      <c r="E72" s="291">
        <f>$L$10*E67</f>
        <v>2400</v>
      </c>
      <c r="F72" s="215">
        <f>$M$10*F67</f>
        <v>3360</v>
      </c>
      <c r="G72" s="214">
        <f>$K$10*G67</f>
        <v>1920</v>
      </c>
      <c r="H72" s="291">
        <f>$L$10*H67</f>
        <v>2400</v>
      </c>
      <c r="I72" s="215">
        <f>$M$10*I67</f>
        <v>3360</v>
      </c>
      <c r="J72" s="214">
        <f>$K$10*J67</f>
        <v>1920</v>
      </c>
      <c r="K72" s="291">
        <f>$L$10*K67</f>
        <v>2400</v>
      </c>
      <c r="L72" s="215">
        <f>$M$10*L67</f>
        <v>3360</v>
      </c>
      <c r="M72" s="214">
        <f>M67*$K$11</f>
        <v>1920</v>
      </c>
      <c r="N72" s="215">
        <f>N67*$M$11</f>
        <v>3360</v>
      </c>
      <c r="O72" s="289">
        <f>J72</f>
        <v>1920</v>
      </c>
      <c r="P72" s="216">
        <f>L72</f>
        <v>3360</v>
      </c>
      <c r="Q72" s="214">
        <f>Q57-D57+D72</f>
        <v>2112</v>
      </c>
      <c r="R72" s="291">
        <f t="shared" ref="R72" si="272">R57-E57+E72</f>
        <v>2784</v>
      </c>
      <c r="S72" s="215">
        <f t="shared" ref="S72" si="273">S57-F57+F72</f>
        <v>3936</v>
      </c>
      <c r="T72" s="214">
        <f>T57-G57+G72</f>
        <v>2112</v>
      </c>
      <c r="U72" s="291">
        <f t="shared" ref="U72" si="274">U57-H57+H72</f>
        <v>2784</v>
      </c>
      <c r="V72" s="215">
        <f t="shared" ref="V72" si="275">V57-I57+I72</f>
        <v>3936</v>
      </c>
      <c r="W72" s="214">
        <f>W57-J57+J72</f>
        <v>2112</v>
      </c>
      <c r="X72" s="291">
        <f t="shared" ref="X72" si="276">X57-K57+K72</f>
        <v>2784</v>
      </c>
      <c r="Y72" s="215">
        <f t="shared" ref="Y72" si="277">Y57-L57+L72</f>
        <v>3936</v>
      </c>
      <c r="Z72" s="214">
        <f>Z57-M57+M72</f>
        <v>3264</v>
      </c>
      <c r="AA72" s="215">
        <f t="shared" ref="AA72" si="278">AA57-N57+N72</f>
        <v>8352</v>
      </c>
      <c r="AB72" s="214">
        <f>AB57-O57+O72</f>
        <v>2304</v>
      </c>
      <c r="AC72" s="215">
        <f t="shared" ref="AC72" si="279">AC57-P57+P72</f>
        <v>6432</v>
      </c>
      <c r="AD72" s="214">
        <f>AD57-Q57+Q72</f>
        <v>3456</v>
      </c>
      <c r="AE72" s="215">
        <f t="shared" ref="AE72" si="280">AE57-R57+R72</f>
        <v>10528</v>
      </c>
      <c r="AF72" s="214">
        <f>AF57-S57+S72</f>
        <v>3936</v>
      </c>
      <c r="AG72" s="215">
        <f t="shared" ref="AG72" si="281">AG57-T57+T72</f>
        <v>5376</v>
      </c>
      <c r="AH72" s="214">
        <f>AH57-U57+U72</f>
        <v>3616</v>
      </c>
      <c r="AI72" s="215">
        <f t="shared" ref="AI72" si="282">AI57-V57+V72</f>
        <v>5856</v>
      </c>
      <c r="AJ72" s="214">
        <f>AJ57-U57+U72</f>
        <v>4768</v>
      </c>
      <c r="AK72" s="215">
        <f>AK57-V57+V72</f>
        <v>10272</v>
      </c>
      <c r="AL72" s="214">
        <f>AL57-W57+W72</f>
        <v>4416</v>
      </c>
      <c r="AM72" s="215">
        <f>AM57-X57+X72</f>
        <v>7456</v>
      </c>
      <c r="AN72" s="214">
        <f>AN57-Y57+Y72</f>
        <v>6048</v>
      </c>
      <c r="AO72" s="215">
        <f t="shared" ref="AO72" si="283">AO57-Z57+Z72</f>
        <v>11712</v>
      </c>
      <c r="AP72" s="214">
        <f>0</f>
        <v>0</v>
      </c>
      <c r="AQ72" s="215">
        <f>0</f>
        <v>0</v>
      </c>
    </row>
    <row r="73" spans="1:43" hidden="1" outlineLevel="1" x14ac:dyDescent="0.25">
      <c r="A73" s="321"/>
      <c r="B73" s="297" t="s">
        <v>403</v>
      </c>
      <c r="C73" s="28" t="s">
        <v>5</v>
      </c>
      <c r="D73" s="214">
        <f>$N$10</f>
        <v>500</v>
      </c>
      <c r="E73" s="291">
        <f>$O$10</f>
        <v>2500</v>
      </c>
      <c r="F73" s="215">
        <f>$P$10</f>
        <v>3000</v>
      </c>
      <c r="G73" s="214">
        <f>$N$10</f>
        <v>500</v>
      </c>
      <c r="H73" s="291">
        <f>$O$10</f>
        <v>2500</v>
      </c>
      <c r="I73" s="215">
        <f>$P$10</f>
        <v>3000</v>
      </c>
      <c r="J73" s="214">
        <f>$N$10</f>
        <v>500</v>
      </c>
      <c r="K73" s="291">
        <f>$O$10</f>
        <v>2500</v>
      </c>
      <c r="L73" s="215">
        <f>$P$10</f>
        <v>3000</v>
      </c>
      <c r="M73" s="214">
        <f>$N$11</f>
        <v>500</v>
      </c>
      <c r="N73" s="215">
        <f>$P$11</f>
        <v>3000</v>
      </c>
      <c r="O73" s="289">
        <f>G73</f>
        <v>500</v>
      </c>
      <c r="P73" s="216">
        <f>I73</f>
        <v>3000</v>
      </c>
      <c r="Q73" s="214">
        <f>Q58</f>
        <v>5000</v>
      </c>
      <c r="R73" s="291">
        <f t="shared" ref="R73:S73" si="284">R58</f>
        <v>10000</v>
      </c>
      <c r="S73" s="215">
        <f t="shared" si="284"/>
        <v>15000</v>
      </c>
      <c r="T73" s="214">
        <f>T58</f>
        <v>5000</v>
      </c>
      <c r="U73" s="291">
        <f t="shared" ref="U73:V73" si="285">U58</f>
        <v>10000</v>
      </c>
      <c r="V73" s="215">
        <f t="shared" si="285"/>
        <v>15000</v>
      </c>
      <c r="W73" s="214">
        <f>W58</f>
        <v>5000</v>
      </c>
      <c r="X73" s="291">
        <f t="shared" ref="X73:Y73" si="286">X58</f>
        <v>10000</v>
      </c>
      <c r="Y73" s="215">
        <f t="shared" si="286"/>
        <v>15000</v>
      </c>
      <c r="Z73" s="214">
        <f>Z58</f>
        <v>10000</v>
      </c>
      <c r="AA73" s="215">
        <f t="shared" ref="AA73" si="287">AA58</f>
        <v>30000</v>
      </c>
      <c r="AB73" s="214">
        <f>AB58</f>
        <v>1000</v>
      </c>
      <c r="AC73" s="215">
        <f t="shared" ref="AC73" si="288">AC58</f>
        <v>6000</v>
      </c>
      <c r="AD73" s="214">
        <f>AD58</f>
        <v>6000</v>
      </c>
      <c r="AE73" s="215">
        <f t="shared" ref="AE73" si="289">AE58</f>
        <v>21000</v>
      </c>
      <c r="AF73" s="214">
        <f>AF58</f>
        <v>20000</v>
      </c>
      <c r="AG73" s="215">
        <f t="shared" ref="AG73:AO73" si="290">AG58</f>
        <v>75000</v>
      </c>
      <c r="AH73" s="214">
        <f>AH58</f>
        <v>6000</v>
      </c>
      <c r="AI73" s="215">
        <f t="shared" ref="AI73" si="291">AI58</f>
        <v>20000</v>
      </c>
      <c r="AJ73" s="214">
        <f t="shared" si="290"/>
        <v>25000</v>
      </c>
      <c r="AK73" s="215">
        <f t="shared" si="290"/>
        <v>90000</v>
      </c>
      <c r="AL73" s="214">
        <f t="shared" si="290"/>
        <v>25000</v>
      </c>
      <c r="AM73" s="215">
        <f t="shared" si="290"/>
        <v>90000</v>
      </c>
      <c r="AN73" s="214">
        <f t="shared" si="290"/>
        <v>30000</v>
      </c>
      <c r="AO73" s="215">
        <f t="shared" si="290"/>
        <v>105000</v>
      </c>
      <c r="AP73" s="214">
        <f>0</f>
        <v>0</v>
      </c>
      <c r="AQ73" s="215">
        <f>0</f>
        <v>0</v>
      </c>
    </row>
    <row r="74" spans="1:43" hidden="1" outlineLevel="1" x14ac:dyDescent="0.25">
      <c r="A74" s="321"/>
      <c r="B74" s="297" t="s">
        <v>400</v>
      </c>
      <c r="C74" s="28" t="s">
        <v>5</v>
      </c>
      <c r="D74" s="214">
        <f>-$Q$10</f>
        <v>0</v>
      </c>
      <c r="E74" s="291">
        <f>-$R$10</f>
        <v>0</v>
      </c>
      <c r="F74" s="215">
        <f>-$S$10</f>
        <v>0</v>
      </c>
      <c r="G74" s="214">
        <f>-$Q$10</f>
        <v>0</v>
      </c>
      <c r="H74" s="291">
        <f>-$R$10</f>
        <v>0</v>
      </c>
      <c r="I74" s="215">
        <f>-$S$10</f>
        <v>0</v>
      </c>
      <c r="J74" s="214">
        <f>-$Q$10</f>
        <v>0</v>
      </c>
      <c r="K74" s="291">
        <f>-$R$10</f>
        <v>0</v>
      </c>
      <c r="L74" s="215">
        <f>-$S$10</f>
        <v>0</v>
      </c>
      <c r="M74" s="214">
        <f>0</f>
        <v>0</v>
      </c>
      <c r="N74" s="215">
        <v>0</v>
      </c>
      <c r="O74" s="289">
        <f>G74</f>
        <v>0</v>
      </c>
      <c r="P74" s="216">
        <f>I74</f>
        <v>0</v>
      </c>
      <c r="Q74" s="214">
        <f>Q67*$Q$12</f>
        <v>-384</v>
      </c>
      <c r="R74" s="291">
        <f>R67*$R$12</f>
        <v>-960</v>
      </c>
      <c r="S74" s="215">
        <f>S67*$S$12</f>
        <v>-1440</v>
      </c>
      <c r="T74" s="214">
        <f>T67*$Q$12</f>
        <v>-384</v>
      </c>
      <c r="U74" s="291">
        <f>U67*$R$12</f>
        <v>-960</v>
      </c>
      <c r="V74" s="215">
        <f>V67*$S$12</f>
        <v>-1440</v>
      </c>
      <c r="W74" s="214">
        <f>W67*$Q$12</f>
        <v>-384</v>
      </c>
      <c r="X74" s="291">
        <f>X67*$R$12</f>
        <v>-960</v>
      </c>
      <c r="Y74" s="215">
        <f>Y67*$S$12</f>
        <v>-1440</v>
      </c>
      <c r="Z74" s="214">
        <f>Z67*$Q$12</f>
        <v>-384</v>
      </c>
      <c r="AA74" s="215">
        <f>AA67*$S$12</f>
        <v>-1440</v>
      </c>
      <c r="AB74" s="214">
        <f>AB67*$Q$12</f>
        <v>-384</v>
      </c>
      <c r="AC74" s="215">
        <f>AC67*$S$12</f>
        <v>-1440</v>
      </c>
      <c r="AD74" s="214">
        <f>AD67*$Q$12</f>
        <v>-384</v>
      </c>
      <c r="AE74" s="215">
        <f>AE67*$S$12</f>
        <v>-1440</v>
      </c>
      <c r="AF74" s="214">
        <f>AF67*$Q$12</f>
        <v>-384</v>
      </c>
      <c r="AG74" s="215">
        <f>AG67*$S$12</f>
        <v>-1440</v>
      </c>
      <c r="AH74" s="214">
        <f>AH67*$Q$12</f>
        <v>-384</v>
      </c>
      <c r="AI74" s="215">
        <f>AI67*$S$12</f>
        <v>-1440</v>
      </c>
      <c r="AJ74" s="214">
        <f t="shared" ref="AJ74" si="292">AJ67*$Q$12</f>
        <v>-384</v>
      </c>
      <c r="AK74" s="215">
        <f t="shared" ref="AK74" si="293">AK67*$S$12</f>
        <v>-1440</v>
      </c>
      <c r="AL74" s="214">
        <f t="shared" ref="AL74" si="294">AL67*$Q$12</f>
        <v>-384</v>
      </c>
      <c r="AM74" s="215">
        <f t="shared" ref="AM74" si="295">AM67*$S$12</f>
        <v>-1440</v>
      </c>
      <c r="AN74" s="214">
        <f t="shared" ref="AN74" si="296">AN67*$Q$12</f>
        <v>-384</v>
      </c>
      <c r="AO74" s="215">
        <f t="shared" ref="AO74" si="297">AO67*$S$12</f>
        <v>-1440</v>
      </c>
      <c r="AP74" s="214">
        <f>AP67*$Q$17</f>
        <v>-3648</v>
      </c>
      <c r="AQ74" s="215">
        <f>AQ67*$S$17</f>
        <v>-4800</v>
      </c>
    </row>
    <row r="75" spans="1:43" collapsed="1" x14ac:dyDescent="0.25">
      <c r="A75" s="321"/>
      <c r="B75" s="298" t="s">
        <v>401</v>
      </c>
      <c r="C75" s="23" t="s">
        <v>5</v>
      </c>
      <c r="D75" s="217">
        <f>SUM(D72:D74)</f>
        <v>2420</v>
      </c>
      <c r="E75" s="292">
        <f t="shared" ref="E75:F75" si="298">SUM(E72:E74)</f>
        <v>4900</v>
      </c>
      <c r="F75" s="218">
        <f t="shared" si="298"/>
        <v>6360</v>
      </c>
      <c r="G75" s="217">
        <f>SUM(G72:G74)</f>
        <v>2420</v>
      </c>
      <c r="H75" s="292">
        <f t="shared" ref="H75:I75" si="299">SUM(H72:H74)</f>
        <v>4900</v>
      </c>
      <c r="I75" s="218">
        <f t="shared" si="299"/>
        <v>6360</v>
      </c>
      <c r="J75" s="217">
        <f>SUM(J72:J74)</f>
        <v>2420</v>
      </c>
      <c r="K75" s="292">
        <f t="shared" ref="K75:AQ75" si="300">SUM(K72:K74)</f>
        <v>4900</v>
      </c>
      <c r="L75" s="218">
        <f t="shared" si="300"/>
        <v>6360</v>
      </c>
      <c r="M75" s="217">
        <f t="shared" si="300"/>
        <v>2420</v>
      </c>
      <c r="N75" s="218">
        <f t="shared" si="300"/>
        <v>6360</v>
      </c>
      <c r="O75" s="290">
        <f t="shared" si="300"/>
        <v>2420</v>
      </c>
      <c r="P75" s="240">
        <f t="shared" si="300"/>
        <v>6360</v>
      </c>
      <c r="Q75" s="217">
        <f t="shared" si="300"/>
        <v>6728</v>
      </c>
      <c r="R75" s="292">
        <f t="shared" si="300"/>
        <v>11824</v>
      </c>
      <c r="S75" s="218">
        <f t="shared" si="300"/>
        <v>17496</v>
      </c>
      <c r="T75" s="217">
        <f t="shared" ref="T75:V75" si="301">SUM(T72:T74)</f>
        <v>6728</v>
      </c>
      <c r="U75" s="292">
        <f t="shared" si="301"/>
        <v>11824</v>
      </c>
      <c r="V75" s="218">
        <f t="shared" si="301"/>
        <v>17496</v>
      </c>
      <c r="W75" s="217">
        <f t="shared" si="300"/>
        <v>6728</v>
      </c>
      <c r="X75" s="292">
        <f t="shared" si="300"/>
        <v>11824</v>
      </c>
      <c r="Y75" s="218">
        <f t="shared" si="300"/>
        <v>17496</v>
      </c>
      <c r="Z75" s="217">
        <f t="shared" si="300"/>
        <v>12880</v>
      </c>
      <c r="AA75" s="218">
        <f t="shared" si="300"/>
        <v>36912</v>
      </c>
      <c r="AB75" s="217">
        <f>SUM(AB72:AB74)</f>
        <v>2920</v>
      </c>
      <c r="AC75" s="218">
        <f>SUM(AC72:AC74)</f>
        <v>10992</v>
      </c>
      <c r="AD75" s="217">
        <f>SUM(AD72:AD74)</f>
        <v>9072</v>
      </c>
      <c r="AE75" s="218">
        <f>SUM(AE72:AE74)</f>
        <v>30088</v>
      </c>
      <c r="AF75" s="217">
        <f t="shared" si="300"/>
        <v>23552</v>
      </c>
      <c r="AG75" s="218">
        <f t="shared" si="300"/>
        <v>78936</v>
      </c>
      <c r="AH75" s="217">
        <f t="shared" ref="AH75:AI75" si="302">SUM(AH72:AH74)</f>
        <v>9232</v>
      </c>
      <c r="AI75" s="218">
        <f t="shared" si="302"/>
        <v>24416</v>
      </c>
      <c r="AJ75" s="217">
        <f t="shared" si="300"/>
        <v>29384</v>
      </c>
      <c r="AK75" s="218">
        <f t="shared" si="300"/>
        <v>98832</v>
      </c>
      <c r="AL75" s="217">
        <f t="shared" si="300"/>
        <v>29032</v>
      </c>
      <c r="AM75" s="218">
        <f t="shared" si="300"/>
        <v>96016</v>
      </c>
      <c r="AN75" s="217">
        <f t="shared" si="300"/>
        <v>35664</v>
      </c>
      <c r="AO75" s="218">
        <f t="shared" si="300"/>
        <v>115272</v>
      </c>
      <c r="AP75" s="217">
        <f t="shared" si="300"/>
        <v>-3648</v>
      </c>
      <c r="AQ75" s="218">
        <f t="shared" si="300"/>
        <v>-4800</v>
      </c>
    </row>
    <row r="76" spans="1:43" x14ac:dyDescent="0.25">
      <c r="A76" s="321"/>
      <c r="B76" s="299" t="s">
        <v>402</v>
      </c>
      <c r="C76" s="23" t="s">
        <v>5</v>
      </c>
      <c r="D76" s="217">
        <f t="shared" ref="D76:AQ76" si="303">-PMT($L$4,$L$3,D71)+D75</f>
        <v>12159.984602080785</v>
      </c>
      <c r="E76" s="292">
        <f t="shared" si="303"/>
        <v>24256.678259831435</v>
      </c>
      <c r="F76" s="218">
        <f t="shared" si="303"/>
        <v>34840.208140261537</v>
      </c>
      <c r="G76" s="217">
        <f t="shared" ref="G76" si="304">-PMT($L$4,$L$3,G71)+G75</f>
        <v>11050.366103109556</v>
      </c>
      <c r="H76" s="292">
        <f t="shared" ref="H76" si="305">-PMT($L$4,$L$3,H71)+H75</f>
        <v>21852.504845393774</v>
      </c>
      <c r="I76" s="218">
        <f t="shared" ref="I76" si="306">-PMT($L$4,$L$3,I71)+I75</f>
        <v>31326.416226852649</v>
      </c>
      <c r="J76" s="217">
        <f t="shared" si="303"/>
        <v>9940.7476041383288</v>
      </c>
      <c r="K76" s="292">
        <f t="shared" si="303"/>
        <v>19448.33143095611</v>
      </c>
      <c r="L76" s="218">
        <f t="shared" si="303"/>
        <v>27812.624313443754</v>
      </c>
      <c r="M76" s="217">
        <f t="shared" si="303"/>
        <v>16906.685958791044</v>
      </c>
      <c r="N76" s="218">
        <f t="shared" si="303"/>
        <v>47662.466350595736</v>
      </c>
      <c r="O76" s="290">
        <f t="shared" si="303"/>
        <v>14132.639711362968</v>
      </c>
      <c r="P76" s="240">
        <f t="shared" si="303"/>
        <v>42114.373855739592</v>
      </c>
      <c r="Q76" s="217">
        <f t="shared" si="303"/>
        <v>22016.07709693693</v>
      </c>
      <c r="R76" s="292">
        <f t="shared" si="303"/>
        <v>43756.354581505359</v>
      </c>
      <c r="S76" s="218">
        <f t="shared" si="303"/>
        <v>63483.522235140925</v>
      </c>
      <c r="T76" s="217">
        <f t="shared" ref="T76:V76" si="307">-PMT($L$4,$L$3,T71)+T75</f>
        <v>20906.458597965699</v>
      </c>
      <c r="U76" s="292">
        <f t="shared" si="307"/>
        <v>41352.181167067698</v>
      </c>
      <c r="V76" s="218">
        <f t="shared" si="307"/>
        <v>59969.730321732037</v>
      </c>
      <c r="W76" s="217">
        <f t="shared" si="303"/>
        <v>19796.840098994471</v>
      </c>
      <c r="X76" s="292">
        <f t="shared" si="303"/>
        <v>38948.007752630037</v>
      </c>
      <c r="Y76" s="218">
        <f t="shared" si="303"/>
        <v>56455.938408323142</v>
      </c>
      <c r="Z76" s="217">
        <f t="shared" si="303"/>
        <v>31990.096371171159</v>
      </c>
      <c r="AA76" s="218">
        <f t="shared" si="303"/>
        <v>93194.316086707317</v>
      </c>
      <c r="AB76" s="217">
        <f>-PMT($L$4,$L$3,AB71)+AB75</f>
        <v>16482.003876315019</v>
      </c>
      <c r="AC76" s="218">
        <f>-PMT($L$4,$L$3,AC71)+AC75</f>
        <v>54452.057876373132</v>
      </c>
      <c r="AD76" s="217">
        <f>-PMT($L$4,$L$3,AD71)+AD75</f>
        <v>27565.641649520479</v>
      </c>
      <c r="AE76" s="218">
        <f>-PMT($L$4,$L$3,AE71)+AE75</f>
        <v>87356.643641348419</v>
      </c>
      <c r="AF76" s="217">
        <f t="shared" si="303"/>
        <v>56840.554969136858</v>
      </c>
      <c r="AG76" s="218">
        <f t="shared" si="303"/>
        <v>159555.94849747629</v>
      </c>
      <c r="AH76" s="217">
        <f t="shared" ref="AH76:AI76" si="308">-PMT($L$4,$L$3,AH71)+AH75</f>
        <v>27725.641649520479</v>
      </c>
      <c r="AI76" s="218">
        <f t="shared" si="308"/>
        <v>73054.27753823885</v>
      </c>
      <c r="AJ76" s="217">
        <f t="shared" si="303"/>
        <v>67604.192742342319</v>
      </c>
      <c r="AK76" s="218">
        <f t="shared" si="303"/>
        <v>193260.53426245158</v>
      </c>
      <c r="AL76" s="217">
        <f t="shared" si="303"/>
        <v>67868.647463993009</v>
      </c>
      <c r="AM76" s="218">
        <f t="shared" si="303"/>
        <v>194143.26259235566</v>
      </c>
      <c r="AN76" s="217">
        <f t="shared" si="303"/>
        <v>79432.285237198463</v>
      </c>
      <c r="AO76" s="218">
        <f t="shared" si="303"/>
        <v>227207.84835733095</v>
      </c>
      <c r="AP76" s="217">
        <f t="shared" si="303"/>
        <v>219175.72368785576</v>
      </c>
      <c r="AQ76" s="218">
        <f t="shared" si="303"/>
        <v>458076.12393640477</v>
      </c>
    </row>
    <row r="77" spans="1:43" x14ac:dyDescent="0.25">
      <c r="A77" s="321"/>
      <c r="B77" s="300" t="s">
        <v>3</v>
      </c>
      <c r="C77" s="287" t="s">
        <v>67</v>
      </c>
      <c r="D77" s="21">
        <f t="shared" ref="D77" si="309">D76/$B$6</f>
        <v>7.7624687267803351E-5</v>
      </c>
      <c r="E77" s="24">
        <f t="shared" ref="E77:AQ77" si="310">E76/$B$6</f>
        <v>1.5484534937264144E-4</v>
      </c>
      <c r="F77" s="22">
        <f t="shared" si="310"/>
        <v>2.2240655311111152E-4</v>
      </c>
      <c r="G77" s="21">
        <f t="shared" si="310"/>
        <v>7.0541307494898699E-5</v>
      </c>
      <c r="H77" s="24">
        <f t="shared" si="310"/>
        <v>1.3949802653134805E-4</v>
      </c>
      <c r="I77" s="22">
        <f t="shared" si="310"/>
        <v>1.9997585049691348E-4</v>
      </c>
      <c r="J77" s="21">
        <f t="shared" si="310"/>
        <v>6.345792772199406E-5</v>
      </c>
      <c r="K77" s="24">
        <f t="shared" si="310"/>
        <v>1.2415070369005464E-4</v>
      </c>
      <c r="L77" s="22">
        <f t="shared" si="310"/>
        <v>1.7754514788271541E-4</v>
      </c>
      <c r="M77" s="21">
        <f t="shared" si="310"/>
        <v>1.0792581185189546E-4</v>
      </c>
      <c r="N77" s="22">
        <f t="shared" si="310"/>
        <v>3.0425894159800965E-4</v>
      </c>
      <c r="O77" s="24">
        <f t="shared" si="310"/>
        <v>9.0217362419633821E-5</v>
      </c>
      <c r="P77" s="24">
        <f t="shared" si="310"/>
        <v>2.6884204273348644E-4</v>
      </c>
      <c r="Q77" s="21">
        <f t="shared" si="310"/>
        <v>1.4054220917525989E-4</v>
      </c>
      <c r="R77" s="24">
        <f t="shared" si="310"/>
        <v>2.7932381919194659E-4</v>
      </c>
      <c r="S77" s="22">
        <f t="shared" si="310"/>
        <v>4.0525450659848757E-4</v>
      </c>
      <c r="T77" s="21">
        <f t="shared" si="310"/>
        <v>1.3345882940235521E-4</v>
      </c>
      <c r="U77" s="24">
        <f t="shared" si="310"/>
        <v>2.639764963506532E-4</v>
      </c>
      <c r="V77" s="22">
        <f t="shared" si="310"/>
        <v>3.8282380398428953E-4</v>
      </c>
      <c r="W77" s="21">
        <f t="shared" si="310"/>
        <v>1.2637544962945058E-4</v>
      </c>
      <c r="X77" s="24">
        <f t="shared" si="310"/>
        <v>2.4862917350935981E-4</v>
      </c>
      <c r="Y77" s="22">
        <f t="shared" si="310"/>
        <v>3.6039310137009144E-4</v>
      </c>
      <c r="Z77" s="21">
        <f t="shared" si="310"/>
        <v>2.0421253050387331E-4</v>
      </c>
      <c r="AA77" s="22">
        <f t="shared" si="310"/>
        <v>5.949168422573147E-4</v>
      </c>
      <c r="AB77" s="21">
        <f t="shared" si="310"/>
        <v>1.0521480399134275E-4</v>
      </c>
      <c r="AC77" s="22">
        <f t="shared" si="310"/>
        <v>3.4760109507198794E-4</v>
      </c>
      <c r="AD77" s="21">
        <f t="shared" si="310"/>
        <v>1.7596850509286085E-4</v>
      </c>
      <c r="AE77" s="22">
        <f t="shared" si="310"/>
        <v>5.576513758302178E-4</v>
      </c>
      <c r="AF77" s="21">
        <f t="shared" si="310"/>
        <v>3.6284834627608201E-4</v>
      </c>
      <c r="AG77" s="22">
        <f t="shared" si="310"/>
        <v>1.0185441025735314E-3</v>
      </c>
      <c r="AH77" s="21">
        <f t="shared" ref="AH77:AI77" si="311">AH76/$B$6</f>
        <v>1.7698988385025856E-4</v>
      </c>
      <c r="AI77" s="22">
        <f t="shared" si="311"/>
        <v>4.6635054509121059E-4</v>
      </c>
      <c r="AJ77" s="21">
        <f t="shared" si="310"/>
        <v>4.3155928986280469E-4</v>
      </c>
      <c r="AK77" s="22">
        <f t="shared" si="310"/>
        <v>1.2337012771187498E-3</v>
      </c>
      <c r="AL77" s="21">
        <f t="shared" si="310"/>
        <v>4.3324746758147679E-4</v>
      </c>
      <c r="AM77" s="22">
        <f t="shared" si="310"/>
        <v>1.2393362768982324E-3</v>
      </c>
      <c r="AN77" s="21">
        <f t="shared" si="310"/>
        <v>5.0706530495518796E-4</v>
      </c>
      <c r="AO77" s="22">
        <f t="shared" si="310"/>
        <v>1.4504079364138598E-3</v>
      </c>
      <c r="AP77" s="21">
        <f t="shared" si="310"/>
        <v>1.3991339269502844E-3</v>
      </c>
      <c r="AQ77" s="22">
        <f t="shared" si="310"/>
        <v>2.9241826391232725E-3</v>
      </c>
    </row>
    <row r="78" spans="1:43" x14ac:dyDescent="0.25">
      <c r="A78" s="321"/>
      <c r="B78" s="300" t="s">
        <v>2</v>
      </c>
      <c r="C78" s="287" t="s">
        <v>67</v>
      </c>
      <c r="D78" s="21">
        <f t="shared" ref="D78" si="312">D76/$C$6</f>
        <v>2.2210202332912207E-3</v>
      </c>
      <c r="E78" s="24">
        <f t="shared" ref="E78:AQ78" si="313">E76/$C$6</f>
        <v>4.4304803805674236E-3</v>
      </c>
      <c r="F78" s="22">
        <f t="shared" si="313"/>
        <v>6.3635612826645482E-3</v>
      </c>
      <c r="G78" s="21">
        <f t="shared" si="313"/>
        <v>2.0183485015336311E-3</v>
      </c>
      <c r="H78" s="24">
        <f t="shared" si="313"/>
        <v>3.9913582950926478E-3</v>
      </c>
      <c r="I78" s="22">
        <f t="shared" si="313"/>
        <v>5.7217674654321832E-3</v>
      </c>
      <c r="J78" s="21">
        <f t="shared" si="313"/>
        <v>1.8156767697760424E-3</v>
      </c>
      <c r="K78" s="24">
        <f t="shared" si="313"/>
        <v>3.5522362096178707E-3</v>
      </c>
      <c r="L78" s="22">
        <f t="shared" si="313"/>
        <v>5.0799736481998165E-3</v>
      </c>
      <c r="M78" s="21">
        <f t="shared" si="313"/>
        <v>3.0880048635875752E-3</v>
      </c>
      <c r="N78" s="22">
        <f t="shared" si="313"/>
        <v>8.7055457385300239E-3</v>
      </c>
      <c r="O78" s="24">
        <f t="shared" si="313"/>
        <v>2.5813255341936014E-3</v>
      </c>
      <c r="P78" s="24">
        <f t="shared" si="313"/>
        <v>7.692187079742078E-3</v>
      </c>
      <c r="Q78" s="21">
        <f t="shared" si="313"/>
        <v>4.0212347540003494E-3</v>
      </c>
      <c r="R78" s="24">
        <f t="shared" si="313"/>
        <v>7.9920947304455113E-3</v>
      </c>
      <c r="S78" s="22">
        <f t="shared" si="313"/>
        <v>1.159526035425356E-2</v>
      </c>
      <c r="T78" s="21">
        <f t="shared" si="313"/>
        <v>3.8185630222427594E-3</v>
      </c>
      <c r="U78" s="24">
        <f t="shared" si="313"/>
        <v>7.5529726449707346E-3</v>
      </c>
      <c r="V78" s="22">
        <f t="shared" si="313"/>
        <v>1.0953466537021195E-2</v>
      </c>
      <c r="W78" s="21">
        <f t="shared" si="313"/>
        <v>3.6158912904851702E-3</v>
      </c>
      <c r="X78" s="24">
        <f t="shared" si="313"/>
        <v>7.1138505594959588E-3</v>
      </c>
      <c r="Y78" s="22">
        <f t="shared" si="313"/>
        <v>1.0311672719788828E-2</v>
      </c>
      <c r="Z78" s="21">
        <f t="shared" si="313"/>
        <v>5.8429885917083476E-3</v>
      </c>
      <c r="AA78" s="22">
        <f t="shared" si="313"/>
        <v>1.702193451962887E-2</v>
      </c>
      <c r="AB78" s="21">
        <f t="shared" si="313"/>
        <v>3.0104367145510954E-3</v>
      </c>
      <c r="AC78" s="22">
        <f t="shared" si="313"/>
        <v>9.9456640978866466E-3</v>
      </c>
      <c r="AD78" s="21">
        <f t="shared" si="313"/>
        <v>5.0348622840166836E-3</v>
      </c>
      <c r="AE78" s="22">
        <f t="shared" si="313"/>
        <v>1.5955684105606955E-2</v>
      </c>
      <c r="AF78" s="21">
        <f t="shared" si="313"/>
        <v>1.0381922904437908E-2</v>
      </c>
      <c r="AG78" s="22">
        <f t="shared" si="313"/>
        <v>2.9142881471595505E-2</v>
      </c>
      <c r="AH78" s="21">
        <f t="shared" ref="AH78:AI78" si="314">AH76/$C$6</f>
        <v>5.064086271460367E-3</v>
      </c>
      <c r="AI78" s="22">
        <f t="shared" si="314"/>
        <v>1.334335805928045E-2</v>
      </c>
      <c r="AJ78" s="21">
        <f t="shared" si="313"/>
        <v>1.2347900499016129E-2</v>
      </c>
      <c r="AK78" s="22">
        <f t="shared" si="313"/>
        <v>3.5299021416534231E-2</v>
      </c>
      <c r="AL78" s="21">
        <f t="shared" si="313"/>
        <v>1.2396203133172022E-2</v>
      </c>
      <c r="AM78" s="22">
        <f t="shared" si="313"/>
        <v>3.5460251676717361E-2</v>
      </c>
      <c r="AN78" s="21">
        <f t="shared" si="313"/>
        <v>1.4508300664968658E-2</v>
      </c>
      <c r="AO78" s="22">
        <f t="shared" si="313"/>
        <v>4.1499495671881353E-2</v>
      </c>
      <c r="AP78" s="21">
        <f t="shared" si="313"/>
        <v>4.0032428731338575E-2</v>
      </c>
      <c r="AQ78" s="22">
        <f t="shared" si="313"/>
        <v>8.3667568088554786E-2</v>
      </c>
    </row>
    <row r="79" spans="1:43" x14ac:dyDescent="0.25">
      <c r="A79" s="321"/>
      <c r="B79" s="300" t="s">
        <v>1</v>
      </c>
      <c r="C79" s="287" t="s">
        <v>67</v>
      </c>
      <c r="D79" s="21">
        <f>D76/$D$6</f>
        <v>8.784610974543328E-3</v>
      </c>
      <c r="E79" s="24">
        <f t="shared" ref="E79:AQ79" si="315">E76/$D$6</f>
        <v>1.752349933163724E-2</v>
      </c>
      <c r="F79" s="22">
        <f t="shared" si="315"/>
        <v>2.5169248547563413E-2</v>
      </c>
      <c r="G79" s="21">
        <f t="shared" si="315"/>
        <v>7.9830008440542662E-3</v>
      </c>
      <c r="H79" s="24">
        <f t="shared" si="315"/>
        <v>1.5786677382244273E-2</v>
      </c>
      <c r="I79" s="22">
        <f t="shared" si="315"/>
        <v>2.2630816467681388E-2</v>
      </c>
      <c r="J79" s="21">
        <f t="shared" si="315"/>
        <v>7.1813907135652062E-3</v>
      </c>
      <c r="K79" s="24">
        <f t="shared" si="315"/>
        <v>1.4049855432851309E-2</v>
      </c>
      <c r="L79" s="22">
        <f t="shared" si="315"/>
        <v>2.009238438779936E-2</v>
      </c>
      <c r="M79" s="21">
        <f t="shared" si="315"/>
        <v>1.2213720977190978E-2</v>
      </c>
      <c r="N79" s="22">
        <f t="shared" si="315"/>
        <v>3.4432298944325895E-2</v>
      </c>
      <c r="O79" s="24">
        <f t="shared" si="315"/>
        <v>1.0209695650968324E-2</v>
      </c>
      <c r="P79" s="24">
        <f t="shared" si="315"/>
        <v>3.042424829188059E-2</v>
      </c>
      <c r="Q79" s="21">
        <f t="shared" si="315"/>
        <v>1.5904845179577742E-2</v>
      </c>
      <c r="R79" s="24">
        <f t="shared" si="315"/>
        <v>3.1610447318899289E-2</v>
      </c>
      <c r="S79" s="22">
        <f t="shared" si="315"/>
        <v>4.5861739498753627E-2</v>
      </c>
      <c r="T79" s="21">
        <f t="shared" si="315"/>
        <v>1.5103235049088679E-2</v>
      </c>
      <c r="U79" s="24">
        <f t="shared" si="315"/>
        <v>2.9873625369506322E-2</v>
      </c>
      <c r="V79" s="22">
        <f t="shared" si="315"/>
        <v>4.3323307418871602E-2</v>
      </c>
      <c r="W79" s="21">
        <f t="shared" si="315"/>
        <v>1.4301624918599619E-2</v>
      </c>
      <c r="X79" s="24">
        <f t="shared" si="315"/>
        <v>2.8136803420113359E-2</v>
      </c>
      <c r="Y79" s="22">
        <f t="shared" si="315"/>
        <v>4.0784875338989578E-2</v>
      </c>
      <c r="Z79" s="21">
        <f t="shared" si="315"/>
        <v>2.311027199909458E-2</v>
      </c>
      <c r="AA79" s="22">
        <f t="shared" si="315"/>
        <v>6.7325398727911143E-2</v>
      </c>
      <c r="AB79" s="21">
        <f t="shared" si="315"/>
        <v>1.190692232534298E-2</v>
      </c>
      <c r="AC79" s="22">
        <f t="shared" si="315"/>
        <v>3.9337232805821437E-2</v>
      </c>
      <c r="AD79" s="21">
        <f t="shared" si="315"/>
        <v>1.9913959275348881E-2</v>
      </c>
      <c r="AE79" s="22">
        <f t="shared" si="315"/>
        <v>6.310814984911621E-2</v>
      </c>
      <c r="AF79" s="21">
        <f t="shared" si="315"/>
        <v>4.1062729873487684E-2</v>
      </c>
      <c r="AG79" s="22">
        <f t="shared" si="315"/>
        <v>0.11526634137223789</v>
      </c>
      <c r="AH79" s="21">
        <f t="shared" ref="AH79:AI79" si="316">AH76/$D$6</f>
        <v>2.0029546408221272E-2</v>
      </c>
      <c r="AI79" s="22">
        <f t="shared" si="316"/>
        <v>5.2775840529430594E-2</v>
      </c>
      <c r="AJ79" s="21">
        <f t="shared" si="315"/>
        <v>4.8838592557748806E-2</v>
      </c>
      <c r="AK79" s="22">
        <f t="shared" si="315"/>
        <v>0.13961519407989462</v>
      </c>
      <c r="AL79" s="21">
        <f t="shared" si="315"/>
        <v>4.9029639826812361E-2</v>
      </c>
      <c r="AM79" s="22">
        <f t="shared" si="315"/>
        <v>0.14025289430963739</v>
      </c>
      <c r="AN79" s="21">
        <f t="shared" si="315"/>
        <v>5.7383438175435425E-2</v>
      </c>
      <c r="AO79" s="22">
        <f t="shared" si="315"/>
        <v>0.16413939848580456</v>
      </c>
      <c r="AP79" s="21">
        <f t="shared" si="315"/>
        <v>0.1583368343519406</v>
      </c>
      <c r="AQ79" s="22">
        <f t="shared" si="315"/>
        <v>0.33092316126941729</v>
      </c>
    </row>
    <row r="80" spans="1:43" ht="15.75" thickBot="1" x14ac:dyDescent="0.3">
      <c r="A80" s="322"/>
      <c r="B80" s="301" t="s">
        <v>0</v>
      </c>
      <c r="C80" s="288" t="s">
        <v>67</v>
      </c>
      <c r="D80" s="35">
        <f t="shared" ref="D80" si="317">D71/$E$6</f>
        <v>5.8548449886988416E-2</v>
      </c>
      <c r="E80" s="37">
        <f t="shared" ref="E80:AQ80" si="318">E71/$E$6</f>
        <v>0.1163557801551542</v>
      </c>
      <c r="F80" s="36">
        <f t="shared" si="318"/>
        <v>0.17119863194802942</v>
      </c>
      <c r="G80" s="35">
        <f t="shared" si="318"/>
        <v>5.1878373317584672E-2</v>
      </c>
      <c r="H80" s="37">
        <f t="shared" si="318"/>
        <v>0.10190394758811275</v>
      </c>
      <c r="I80" s="36">
        <f t="shared" si="318"/>
        <v>0.15007672281158424</v>
      </c>
      <c r="J80" s="35">
        <f t="shared" si="318"/>
        <v>4.5208296748180929E-2</v>
      </c>
      <c r="K80" s="37">
        <f t="shared" si="318"/>
        <v>8.7452115021071308E-2</v>
      </c>
      <c r="L80" s="36">
        <f t="shared" si="318"/>
        <v>0.12895481367513906</v>
      </c>
      <c r="M80" s="35">
        <f t="shared" si="318"/>
        <v>8.7081555211659986E-2</v>
      </c>
      <c r="N80" s="36">
        <f t="shared" si="318"/>
        <v>0.24827507230558379</v>
      </c>
      <c r="O80" s="37">
        <f t="shared" si="318"/>
        <v>7.0406363788150628E-2</v>
      </c>
      <c r="P80" s="37">
        <f t="shared" si="318"/>
        <v>0.21492468945856508</v>
      </c>
      <c r="Q80" s="35">
        <f t="shared" si="318"/>
        <v>9.1898832734007133E-2</v>
      </c>
      <c r="R80" s="37">
        <f t="shared" si="318"/>
        <v>0.1919499812750633</v>
      </c>
      <c r="S80" s="36">
        <f t="shared" si="318"/>
        <v>0.27643761782084403</v>
      </c>
      <c r="T80" s="35">
        <f t="shared" si="318"/>
        <v>8.5228756164603389E-2</v>
      </c>
      <c r="U80" s="37">
        <f t="shared" si="318"/>
        <v>0.17749814870802186</v>
      </c>
      <c r="V80" s="36">
        <f t="shared" si="318"/>
        <v>0.25531570868439885</v>
      </c>
      <c r="W80" s="35">
        <f t="shared" si="318"/>
        <v>7.8558679595199646E-2</v>
      </c>
      <c r="X80" s="37">
        <f t="shared" si="318"/>
        <v>0.16304631614098042</v>
      </c>
      <c r="Y80" s="36">
        <f t="shared" si="318"/>
        <v>0.23419379954795366</v>
      </c>
      <c r="Z80" s="35">
        <f t="shared" si="318"/>
        <v>0.11487354091750893</v>
      </c>
      <c r="AA80" s="36">
        <f t="shared" si="318"/>
        <v>0.33832110599253434</v>
      </c>
      <c r="AB80" s="35">
        <f t="shared" si="318"/>
        <v>8.1523158070490209E-2</v>
      </c>
      <c r="AC80" s="36">
        <f t="shared" si="318"/>
        <v>0.26124466563497994</v>
      </c>
      <c r="AD80" s="35">
        <f t="shared" si="318"/>
        <v>0.11116794282339573</v>
      </c>
      <c r="AE80" s="36">
        <f t="shared" si="318"/>
        <v>0.34425006294311544</v>
      </c>
      <c r="AF80" s="35">
        <f t="shared" si="318"/>
        <v>0.2001022970821123</v>
      </c>
      <c r="AG80" s="36">
        <f t="shared" si="318"/>
        <v>0.48461811874812311</v>
      </c>
      <c r="AH80" s="35">
        <f t="shared" ref="AH80:AI80" si="319">AH71/$E$6</f>
        <v>0.11116794282339573</v>
      </c>
      <c r="AI80" s="36">
        <f t="shared" si="319"/>
        <v>0.29237168962553078</v>
      </c>
      <c r="AJ80" s="35">
        <f t="shared" si="318"/>
        <v>0.22974708183501785</v>
      </c>
      <c r="AK80" s="36">
        <f t="shared" si="318"/>
        <v>0.5676235160562586</v>
      </c>
      <c r="AL80" s="35">
        <f t="shared" si="318"/>
        <v>0.23345267992913105</v>
      </c>
      <c r="AM80" s="36">
        <f t="shared" si="318"/>
        <v>0.58985710462093777</v>
      </c>
      <c r="AN80" s="35">
        <f t="shared" si="318"/>
        <v>0.26309746468203654</v>
      </c>
      <c r="AO80" s="36">
        <f t="shared" si="318"/>
        <v>0.67286250192907326</v>
      </c>
      <c r="AP80" s="35">
        <f t="shared" si="318"/>
        <v>1.3394254870981541</v>
      </c>
      <c r="AQ80" s="36">
        <f t="shared" si="318"/>
        <v>2.7824150297305836</v>
      </c>
    </row>
    <row r="81" spans="1:4" ht="20.25" thickBot="1" x14ac:dyDescent="0.35">
      <c r="A81" s="146" t="s">
        <v>423</v>
      </c>
      <c r="B81" s="383">
        <v>-1</v>
      </c>
      <c r="C81" s="384"/>
    </row>
    <row r="82" spans="1:4" ht="15.75" thickTop="1" x14ac:dyDescent="0.25">
      <c r="A82" s="304"/>
      <c r="B82" s="385">
        <v>0</v>
      </c>
      <c r="C82" s="386"/>
    </row>
    <row r="83" spans="1:4" x14ac:dyDescent="0.25">
      <c r="A83" s="304"/>
      <c r="B83" s="387">
        <v>0</v>
      </c>
      <c r="C83" s="388"/>
    </row>
    <row r="84" spans="1:4" x14ac:dyDescent="0.25">
      <c r="A84" s="304"/>
      <c r="B84" s="389">
        <v>0</v>
      </c>
      <c r="C84" s="390"/>
    </row>
    <row r="85" spans="1:4" x14ac:dyDescent="0.25">
      <c r="A85" s="304"/>
      <c r="B85" s="391">
        <v>0</v>
      </c>
      <c r="C85" s="392"/>
    </row>
    <row r="86" spans="1:4" x14ac:dyDescent="0.25">
      <c r="A86" s="304"/>
      <c r="B86" s="378">
        <v>0</v>
      </c>
      <c r="C86" s="379"/>
    </row>
    <row r="87" spans="1:4" ht="15.75" thickBot="1" x14ac:dyDescent="0.3">
      <c r="A87" s="305"/>
      <c r="B87" s="380">
        <v>1</v>
      </c>
      <c r="C87" s="381"/>
    </row>
    <row r="88" spans="1:4" ht="20.25" thickBot="1" x14ac:dyDescent="0.35">
      <c r="A88" s="382" t="s">
        <v>46</v>
      </c>
      <c r="B88" s="382"/>
      <c r="C88" s="382"/>
      <c r="D88" s="382"/>
    </row>
    <row r="89" spans="1:4" ht="46.5" customHeight="1" thickTop="1" x14ac:dyDescent="0.25">
      <c r="A89" s="314" t="s">
        <v>41</v>
      </c>
      <c r="B89" s="318" t="s">
        <v>42</v>
      </c>
      <c r="C89" s="317" t="s">
        <v>43</v>
      </c>
      <c r="D89" s="307" t="s">
        <v>44</v>
      </c>
    </row>
    <row r="90" spans="1:4" x14ac:dyDescent="0.25">
      <c r="A90" s="315" t="s">
        <v>25</v>
      </c>
      <c r="B90" s="244" t="s">
        <v>29</v>
      </c>
      <c r="C90" s="244" t="s">
        <v>30</v>
      </c>
      <c r="D90" s="309" t="s">
        <v>31</v>
      </c>
    </row>
    <row r="91" spans="1:4" x14ac:dyDescent="0.25">
      <c r="A91" s="315" t="s">
        <v>26</v>
      </c>
      <c r="B91" s="244" t="s">
        <v>32</v>
      </c>
      <c r="C91" s="244" t="s">
        <v>33</v>
      </c>
      <c r="D91" s="309" t="s">
        <v>34</v>
      </c>
    </row>
    <row r="92" spans="1:4" x14ac:dyDescent="0.25">
      <c r="A92" s="315" t="s">
        <v>35</v>
      </c>
      <c r="B92" s="244" t="s">
        <v>36</v>
      </c>
      <c r="C92" s="244" t="s">
        <v>37</v>
      </c>
      <c r="D92" s="309" t="s">
        <v>38</v>
      </c>
    </row>
    <row r="93" spans="1:4" ht="30" x14ac:dyDescent="0.25">
      <c r="A93" s="315" t="s">
        <v>45</v>
      </c>
      <c r="B93" s="319" t="s">
        <v>42</v>
      </c>
      <c r="C93" s="243" t="s">
        <v>43</v>
      </c>
      <c r="D93" s="310" t="s">
        <v>44</v>
      </c>
    </row>
    <row r="94" spans="1:4" ht="30.75" thickBot="1" x14ac:dyDescent="0.3">
      <c r="A94" s="316" t="s">
        <v>39</v>
      </c>
      <c r="B94" s="312" t="s">
        <v>36</v>
      </c>
      <c r="C94" s="312" t="s">
        <v>37</v>
      </c>
      <c r="D94" s="313" t="s">
        <v>38</v>
      </c>
    </row>
  </sheetData>
  <mergeCells count="25">
    <mergeCell ref="AL19:AM19"/>
    <mergeCell ref="AN19:AO19"/>
    <mergeCell ref="AP19:AQ19"/>
    <mergeCell ref="Q19:S19"/>
    <mergeCell ref="W19:Y19"/>
    <mergeCell ref="Z19:AA19"/>
    <mergeCell ref="AF19:AG19"/>
    <mergeCell ref="AJ19:AK19"/>
    <mergeCell ref="AB19:AC19"/>
    <mergeCell ref="AD19:AE19"/>
    <mergeCell ref="T19:V19"/>
    <mergeCell ref="AH19:AI19"/>
    <mergeCell ref="D19:F19"/>
    <mergeCell ref="J19:L19"/>
    <mergeCell ref="M19:N19"/>
    <mergeCell ref="O19:P19"/>
    <mergeCell ref="G19:I19"/>
    <mergeCell ref="B86:C86"/>
    <mergeCell ref="B87:C87"/>
    <mergeCell ref="A88:D88"/>
    <mergeCell ref="B81:C81"/>
    <mergeCell ref="B82:C82"/>
    <mergeCell ref="B83:C83"/>
    <mergeCell ref="B84:C84"/>
    <mergeCell ref="B85:C85"/>
  </mergeCells>
  <conditionalFormatting sqref="D34:AG35 D64:AG65 D79:AG80 AJ79:AQ80 AJ64:AQ65 AJ34:AQ35">
    <cfRule type="cellIs" dxfId="89" priority="351" operator="greaterThan">
      <formula>1</formula>
    </cfRule>
    <cfRule type="cellIs" dxfId="88" priority="362" operator="between">
      <formula>0.1</formula>
      <formula>1</formula>
    </cfRule>
    <cfRule type="cellIs" dxfId="87" priority="363" operator="lessThan">
      <formula>0.1</formula>
    </cfRule>
  </conditionalFormatting>
  <conditionalFormatting sqref="D32:AG32 D62:AG62 D77:AG77 AJ77:AQ77 AJ62:AQ62 AJ32:AQ32">
    <cfRule type="iconSet" priority="352">
      <iconSet reverse="1">
        <cfvo type="percent" val="0"/>
        <cfvo type="num" val="5.0000000000000001E-3"/>
        <cfvo type="num" val="0.05"/>
      </iconSet>
    </cfRule>
    <cfRule type="colorScale" priority="353">
      <colorScale>
        <cfvo type="num" val="0.01"/>
        <cfvo type="num" val="2.75E-2"/>
        <cfvo type="num" val="0.05"/>
        <color rgb="FF00B050"/>
        <color rgb="FFFFFF00"/>
        <color rgb="FFFF0000"/>
      </colorScale>
    </cfRule>
    <cfRule type="cellIs" dxfId="86" priority="354" operator="greaterThan">
      <formula>0.05</formula>
    </cfRule>
    <cfRule type="cellIs" dxfId="85" priority="355" operator="between">
      <formula>0.005</formula>
      <formula>0.05</formula>
    </cfRule>
    <cfRule type="cellIs" dxfId="84" priority="356" operator="lessThan">
      <formula>0.005</formula>
    </cfRule>
  </conditionalFormatting>
  <conditionalFormatting sqref="D33:AG33 D63:AG63 D78:AG78 AJ78:AQ78 AJ63:AQ63 AJ33:AQ33">
    <cfRule type="iconSet" priority="357">
      <iconSet reverse="1">
        <cfvo type="percent" val="0"/>
        <cfvo type="num" val="0.02"/>
        <cfvo type="num" val="0.5"/>
      </iconSet>
    </cfRule>
    <cfRule type="colorScale" priority="358">
      <colorScale>
        <cfvo type="num" val="0.02"/>
        <cfvo type="num" val="0.26"/>
        <cfvo type="num" val="0.5"/>
        <color rgb="FF00B050"/>
        <color rgb="FFFFFF00"/>
        <color rgb="FFFF0000"/>
      </colorScale>
    </cfRule>
    <cfRule type="cellIs" dxfId="83" priority="359" operator="greaterThan">
      <formula>0.5</formula>
    </cfRule>
    <cfRule type="cellIs" dxfId="82" priority="360" operator="between">
      <formula>0.02</formula>
      <formula>0.5</formula>
    </cfRule>
    <cfRule type="cellIs" dxfId="81" priority="361" operator="lessThan">
      <formula>0.02</formula>
    </cfRule>
  </conditionalFormatting>
  <conditionalFormatting sqref="D34:AG35 D64:AG65 D79:AG80 AJ79:AQ80 AJ64:AQ65 AJ34:AQ35">
    <cfRule type="iconSet" priority="349">
      <iconSet reverse="1">
        <cfvo type="percent" val="0"/>
        <cfvo type="num" val="0.1"/>
        <cfvo type="num" val="1"/>
      </iconSet>
    </cfRule>
    <cfRule type="colorScale" priority="350">
      <colorScale>
        <cfvo type="num" val="0.1"/>
        <cfvo type="num" val="0.55000000000000004"/>
        <cfvo type="num" val="1"/>
        <color rgb="FF00B050"/>
        <color rgb="FFFFFF00"/>
        <color rgb="FFFF0000"/>
      </colorScale>
    </cfRule>
  </conditionalFormatting>
  <conditionalFormatting sqref="D49:AG50 AJ49:AQ50">
    <cfRule type="cellIs" dxfId="80" priority="213" operator="greaterThan">
      <formula>1</formula>
    </cfRule>
    <cfRule type="cellIs" dxfId="79" priority="224" operator="between">
      <formula>0.1</formula>
      <formula>1</formula>
    </cfRule>
    <cfRule type="cellIs" dxfId="78" priority="225" operator="lessThan">
      <formula>0.1</formula>
    </cfRule>
  </conditionalFormatting>
  <conditionalFormatting sqref="D47:AG47 AJ47:AQ47">
    <cfRule type="iconSet" priority="214">
      <iconSet reverse="1">
        <cfvo type="percent" val="0"/>
        <cfvo type="num" val="5.0000000000000001E-3"/>
        <cfvo type="num" val="0.05"/>
      </iconSet>
    </cfRule>
    <cfRule type="colorScale" priority="215">
      <colorScale>
        <cfvo type="num" val="0.01"/>
        <cfvo type="num" val="2.75E-2"/>
        <cfvo type="num" val="0.05"/>
        <color rgb="FF00B050"/>
        <color rgb="FFFFFF00"/>
        <color rgb="FFFF0000"/>
      </colorScale>
    </cfRule>
    <cfRule type="cellIs" dxfId="77" priority="216" operator="greaterThan">
      <formula>0.05</formula>
    </cfRule>
    <cfRule type="cellIs" dxfId="76" priority="217" operator="between">
      <formula>0.005</formula>
      <formula>0.05</formula>
    </cfRule>
    <cfRule type="cellIs" dxfId="75" priority="218" operator="lessThan">
      <formula>0.005</formula>
    </cfRule>
  </conditionalFormatting>
  <conditionalFormatting sqref="D48:AG48 AJ48:AQ48">
    <cfRule type="iconSet" priority="219">
      <iconSet reverse="1">
        <cfvo type="percent" val="0"/>
        <cfvo type="num" val="0.02"/>
        <cfvo type="num" val="0.5"/>
      </iconSet>
    </cfRule>
    <cfRule type="colorScale" priority="220">
      <colorScale>
        <cfvo type="num" val="0.02"/>
        <cfvo type="num" val="0.26"/>
        <cfvo type="num" val="0.5"/>
        <color rgb="FF00B050"/>
        <color rgb="FFFFFF00"/>
        <color rgb="FFFF0000"/>
      </colorScale>
    </cfRule>
    <cfRule type="cellIs" dxfId="74" priority="221" operator="greaterThan">
      <formula>0.5</formula>
    </cfRule>
    <cfRule type="cellIs" dxfId="73" priority="222" operator="between">
      <formula>0.02</formula>
      <formula>0.5</formula>
    </cfRule>
    <cfRule type="cellIs" dxfId="72" priority="223" operator="lessThan">
      <formula>0.02</formula>
    </cfRule>
  </conditionalFormatting>
  <conditionalFormatting sqref="D49:AG50 AJ49:AQ50">
    <cfRule type="iconSet" priority="211">
      <iconSet reverse="1">
        <cfvo type="percent" val="0"/>
        <cfvo type="num" val="0.1"/>
        <cfvo type="num" val="1"/>
      </iconSet>
    </cfRule>
    <cfRule type="colorScale" priority="212">
      <colorScale>
        <cfvo type="num" val="0.1"/>
        <cfvo type="num" val="0.55000000000000004"/>
        <cfvo type="num" val="1"/>
        <color rgb="FF00B050"/>
        <color rgb="FFFFFF00"/>
        <color rgb="FFFF0000"/>
      </colorScale>
    </cfRule>
  </conditionalFormatting>
  <conditionalFormatting sqref="B87 B81:B82">
    <cfRule type="iconSet" priority="47">
      <iconSet>
        <cfvo type="percent" val="0"/>
        <cfvo type="num" val="0"/>
        <cfvo type="num" val="1"/>
      </iconSet>
    </cfRule>
  </conditionalFormatting>
  <conditionalFormatting sqref="B86 B83:B84">
    <cfRule type="iconSet" priority="48">
      <iconSet>
        <cfvo type="percent" val="0"/>
        <cfvo type="num" val="0"/>
        <cfvo type="num" val="1"/>
      </iconSet>
    </cfRule>
  </conditionalFormatting>
  <conditionalFormatting sqref="B85">
    <cfRule type="iconSet" priority="46">
      <iconSet>
        <cfvo type="percent" val="0"/>
        <cfvo type="num" val="0"/>
        <cfvo type="num" val="1"/>
      </iconSet>
    </cfRule>
  </conditionalFormatting>
  <conditionalFormatting sqref="AH64:AI65 AH79:AI80">
    <cfRule type="cellIs" dxfId="71" priority="33" operator="greaterThan">
      <formula>1</formula>
    </cfRule>
    <cfRule type="cellIs" dxfId="70" priority="44" operator="between">
      <formula>0.1</formula>
      <formula>1</formula>
    </cfRule>
    <cfRule type="cellIs" dxfId="69" priority="45" operator="lessThan">
      <formula>0.1</formula>
    </cfRule>
  </conditionalFormatting>
  <conditionalFormatting sqref="AH62:AI62 AH77:AI77">
    <cfRule type="iconSet" priority="34">
      <iconSet reverse="1">
        <cfvo type="percent" val="0"/>
        <cfvo type="num" val="5.0000000000000001E-3"/>
        <cfvo type="num" val="0.05"/>
      </iconSet>
    </cfRule>
    <cfRule type="colorScale" priority="35">
      <colorScale>
        <cfvo type="num" val="0.01"/>
        <cfvo type="num" val="2.75E-2"/>
        <cfvo type="num" val="0.05"/>
        <color rgb="FF00B050"/>
        <color rgb="FFFFFF00"/>
        <color rgb="FFFF0000"/>
      </colorScale>
    </cfRule>
    <cfRule type="cellIs" dxfId="68" priority="36" operator="greaterThan">
      <formula>0.05</formula>
    </cfRule>
    <cfRule type="cellIs" dxfId="67" priority="37" operator="between">
      <formula>0.005</formula>
      <formula>0.05</formula>
    </cfRule>
    <cfRule type="cellIs" dxfId="66" priority="38" operator="lessThan">
      <formula>0.005</formula>
    </cfRule>
  </conditionalFormatting>
  <conditionalFormatting sqref="AH63:AI63 AH78:AI78">
    <cfRule type="iconSet" priority="39">
      <iconSet reverse="1">
        <cfvo type="percent" val="0"/>
        <cfvo type="num" val="0.02"/>
        <cfvo type="num" val="0.5"/>
      </iconSet>
    </cfRule>
    <cfRule type="colorScale" priority="40">
      <colorScale>
        <cfvo type="num" val="0.02"/>
        <cfvo type="num" val="0.26"/>
        <cfvo type="num" val="0.5"/>
        <color rgb="FF00B050"/>
        <color rgb="FFFFFF00"/>
        <color rgb="FFFF0000"/>
      </colorScale>
    </cfRule>
    <cfRule type="cellIs" dxfId="65" priority="41" operator="greaterThan">
      <formula>0.5</formula>
    </cfRule>
    <cfRule type="cellIs" dxfId="64" priority="42" operator="between">
      <formula>0.02</formula>
      <formula>0.5</formula>
    </cfRule>
    <cfRule type="cellIs" dxfId="63" priority="43" operator="lessThan">
      <formula>0.02</formula>
    </cfRule>
  </conditionalFormatting>
  <conditionalFormatting sqref="AH64:AI65 AH79:AI80">
    <cfRule type="iconSet" priority="31">
      <iconSet reverse="1">
        <cfvo type="percent" val="0"/>
        <cfvo type="num" val="0.1"/>
        <cfvo type="num" val="1"/>
      </iconSet>
    </cfRule>
    <cfRule type="colorScale" priority="32">
      <colorScale>
        <cfvo type="num" val="0.1"/>
        <cfvo type="num" val="0.55000000000000004"/>
        <cfvo type="num" val="1"/>
        <color rgb="FF00B050"/>
        <color rgb="FFFFFF00"/>
        <color rgb="FFFF0000"/>
      </colorScale>
    </cfRule>
  </conditionalFormatting>
  <conditionalFormatting sqref="AH49:AI50">
    <cfRule type="cellIs" dxfId="62" priority="18" operator="greaterThan">
      <formula>1</formula>
    </cfRule>
    <cfRule type="cellIs" dxfId="61" priority="29" operator="between">
      <formula>0.1</formula>
      <formula>1</formula>
    </cfRule>
    <cfRule type="cellIs" dxfId="60" priority="30" operator="lessThan">
      <formula>0.1</formula>
    </cfRule>
  </conditionalFormatting>
  <conditionalFormatting sqref="AH47:AI47">
    <cfRule type="iconSet" priority="19">
      <iconSet reverse="1">
        <cfvo type="percent" val="0"/>
        <cfvo type="num" val="5.0000000000000001E-3"/>
        <cfvo type="num" val="0.05"/>
      </iconSet>
    </cfRule>
    <cfRule type="colorScale" priority="20">
      <colorScale>
        <cfvo type="num" val="0.01"/>
        <cfvo type="num" val="2.75E-2"/>
        <cfvo type="num" val="0.05"/>
        <color rgb="FF00B050"/>
        <color rgb="FFFFFF00"/>
        <color rgb="FFFF0000"/>
      </colorScale>
    </cfRule>
    <cfRule type="cellIs" dxfId="59" priority="21" operator="greaterThan">
      <formula>0.05</formula>
    </cfRule>
    <cfRule type="cellIs" dxfId="58" priority="22" operator="between">
      <formula>0.005</formula>
      <formula>0.05</formula>
    </cfRule>
    <cfRule type="cellIs" dxfId="57" priority="23" operator="lessThan">
      <formula>0.005</formula>
    </cfRule>
  </conditionalFormatting>
  <conditionalFormatting sqref="AH48:AI48">
    <cfRule type="iconSet" priority="24">
      <iconSet reverse="1">
        <cfvo type="percent" val="0"/>
        <cfvo type="num" val="0.02"/>
        <cfvo type="num" val="0.5"/>
      </iconSet>
    </cfRule>
    <cfRule type="colorScale" priority="25">
      <colorScale>
        <cfvo type="num" val="0.02"/>
        <cfvo type="num" val="0.26"/>
        <cfvo type="num" val="0.5"/>
        <color rgb="FF00B050"/>
        <color rgb="FFFFFF00"/>
        <color rgb="FFFF0000"/>
      </colorScale>
    </cfRule>
    <cfRule type="cellIs" dxfId="56" priority="26" operator="greaterThan">
      <formula>0.5</formula>
    </cfRule>
    <cfRule type="cellIs" dxfId="55" priority="27" operator="between">
      <formula>0.02</formula>
      <formula>0.5</formula>
    </cfRule>
    <cfRule type="cellIs" dxfId="54" priority="28" operator="lessThan">
      <formula>0.02</formula>
    </cfRule>
  </conditionalFormatting>
  <conditionalFormatting sqref="AH49:AI50">
    <cfRule type="iconSet" priority="16">
      <iconSet reverse="1">
        <cfvo type="percent" val="0"/>
        <cfvo type="num" val="0.1"/>
        <cfvo type="num" val="1"/>
      </iconSet>
    </cfRule>
    <cfRule type="colorScale" priority="17">
      <colorScale>
        <cfvo type="num" val="0.1"/>
        <cfvo type="num" val="0.55000000000000004"/>
        <cfvo type="num" val="1"/>
        <color rgb="FF00B050"/>
        <color rgb="FFFFFF00"/>
        <color rgb="FFFF0000"/>
      </colorScale>
    </cfRule>
  </conditionalFormatting>
  <conditionalFormatting sqref="AH34:AI35">
    <cfRule type="cellIs" dxfId="53" priority="3" operator="greaterThan">
      <formula>1</formula>
    </cfRule>
    <cfRule type="cellIs" dxfId="52" priority="14" operator="between">
      <formula>0.1</formula>
      <formula>1</formula>
    </cfRule>
    <cfRule type="cellIs" dxfId="51" priority="15" operator="lessThan">
      <formula>0.1</formula>
    </cfRule>
  </conditionalFormatting>
  <conditionalFormatting sqref="AH32:AI32">
    <cfRule type="iconSet" priority="4">
      <iconSet reverse="1">
        <cfvo type="percent" val="0"/>
        <cfvo type="num" val="5.0000000000000001E-3"/>
        <cfvo type="num" val="0.05"/>
      </iconSet>
    </cfRule>
    <cfRule type="colorScale" priority="5">
      <colorScale>
        <cfvo type="num" val="0.01"/>
        <cfvo type="num" val="2.75E-2"/>
        <cfvo type="num" val="0.05"/>
        <color rgb="FF00B050"/>
        <color rgb="FFFFFF00"/>
        <color rgb="FFFF0000"/>
      </colorScale>
    </cfRule>
    <cfRule type="cellIs" dxfId="50" priority="6" operator="greaterThan">
      <formula>0.05</formula>
    </cfRule>
    <cfRule type="cellIs" dxfId="49" priority="7" operator="between">
      <formula>0.005</formula>
      <formula>0.05</formula>
    </cfRule>
    <cfRule type="cellIs" dxfId="48" priority="8" operator="lessThan">
      <formula>0.005</formula>
    </cfRule>
  </conditionalFormatting>
  <conditionalFormatting sqref="AH33:AI33">
    <cfRule type="iconSet" priority="9">
      <iconSet reverse="1">
        <cfvo type="percent" val="0"/>
        <cfvo type="num" val="0.02"/>
        <cfvo type="num" val="0.5"/>
      </iconSet>
    </cfRule>
    <cfRule type="colorScale" priority="10">
      <colorScale>
        <cfvo type="num" val="0.02"/>
        <cfvo type="num" val="0.26"/>
        <cfvo type="num" val="0.5"/>
        <color rgb="FF00B050"/>
        <color rgb="FFFFFF00"/>
        <color rgb="FFFF0000"/>
      </colorScale>
    </cfRule>
    <cfRule type="cellIs" dxfId="47" priority="11" operator="greaterThan">
      <formula>0.5</formula>
    </cfRule>
    <cfRule type="cellIs" dxfId="46" priority="12" operator="between">
      <formula>0.02</formula>
      <formula>0.5</formula>
    </cfRule>
    <cfRule type="cellIs" dxfId="45" priority="13" operator="lessThan">
      <formula>0.02</formula>
    </cfRule>
  </conditionalFormatting>
  <conditionalFormatting sqref="AH34:AI35">
    <cfRule type="iconSet" priority="1">
      <iconSet reverse="1">
        <cfvo type="percent" val="0"/>
        <cfvo type="num" val="0.1"/>
        <cfvo type="num" val="1"/>
      </iconSet>
    </cfRule>
    <cfRule type="colorScale" priority="2">
      <colorScale>
        <cfvo type="num" val="0.1"/>
        <cfvo type="num" val="0.55000000000000004"/>
        <cfvo type="num" val="1"/>
        <color rgb="FF00B050"/>
        <color rgb="FFFFFF00"/>
        <color rgb="FFFF0000"/>
      </colorScale>
    </cfRule>
  </conditionalFormatting>
  <pageMargins left="0.70866141732283472" right="0.70866141732283472"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94"/>
  <sheetViews>
    <sheetView zoomScale="80" zoomScaleNormal="80" workbookViewId="0">
      <pane xSplit="3" ySplit="20" topLeftCell="D21" activePane="bottomRight" state="frozen"/>
      <selection pane="topRight" activeCell="D1" sqref="D1"/>
      <selection pane="bottomLeft" activeCell="A19" sqref="A19"/>
      <selection pane="bottomRight"/>
    </sheetView>
  </sheetViews>
  <sheetFormatPr defaultRowHeight="15" outlineLevelRow="1" x14ac:dyDescent="0.25"/>
  <cols>
    <col min="1" max="1" width="28.140625" customWidth="1"/>
    <col min="2" max="2" width="44.140625" bestFit="1" customWidth="1"/>
    <col min="3" max="3" width="26.42578125" customWidth="1"/>
    <col min="4" max="4" width="22.28515625" customWidth="1"/>
    <col min="5" max="5" width="15.140625" customWidth="1"/>
    <col min="6" max="6" width="17.28515625" customWidth="1"/>
    <col min="7" max="7" width="13.7109375" customWidth="1"/>
    <col min="8" max="8" width="16.42578125" customWidth="1"/>
    <col min="9" max="9" width="18.5703125" customWidth="1"/>
    <col min="10" max="10" width="18.7109375" customWidth="1"/>
    <col min="11" max="13" width="23.140625" customWidth="1"/>
    <col min="14" max="14" width="16.140625" customWidth="1"/>
    <col min="15" max="15" width="15.7109375" customWidth="1"/>
    <col min="16" max="16" width="15.85546875" bestFit="1" customWidth="1"/>
    <col min="17" max="19" width="22.7109375" customWidth="1"/>
    <col min="20" max="20" width="11.5703125" customWidth="1"/>
    <col min="21" max="21" width="15" bestFit="1" customWidth="1"/>
    <col min="22" max="23" width="11.5703125" customWidth="1"/>
    <col min="24" max="24" width="15" bestFit="1" customWidth="1"/>
    <col min="25" max="38" width="11.5703125" customWidth="1"/>
    <col min="39" max="41" width="12" bestFit="1" customWidth="1"/>
    <col min="42" max="43" width="13.5703125" bestFit="1" customWidth="1"/>
  </cols>
  <sheetData>
    <row r="1" spans="1:23" ht="22.5" x14ac:dyDescent="0.3">
      <c r="A1" s="329" t="s">
        <v>425</v>
      </c>
    </row>
    <row r="2" spans="1:23" ht="20.25" customHeight="1" thickBot="1" x14ac:dyDescent="0.35">
      <c r="A2" s="146" t="s">
        <v>422</v>
      </c>
      <c r="B2" s="12" t="s">
        <v>25</v>
      </c>
      <c r="C2" s="13" t="s">
        <v>26</v>
      </c>
      <c r="D2" s="12" t="s">
        <v>27</v>
      </c>
      <c r="E2" s="12" t="s">
        <v>28</v>
      </c>
      <c r="F2" s="241"/>
      <c r="G2" s="241"/>
      <c r="H2" s="146" t="s">
        <v>83</v>
      </c>
      <c r="I2" s="146"/>
      <c r="J2" s="241"/>
      <c r="K2" s="241" t="s">
        <v>54</v>
      </c>
      <c r="L2" s="241"/>
      <c r="M2" s="241"/>
      <c r="N2" s="241"/>
      <c r="O2" s="241"/>
      <c r="P2" s="241"/>
      <c r="Q2" s="241"/>
      <c r="R2" s="241"/>
      <c r="S2" s="241"/>
      <c r="T2" s="241"/>
      <c r="U2" s="241"/>
      <c r="V2" s="241"/>
    </row>
    <row r="3" spans="1:23" ht="15.75" hidden="1" outlineLevel="1" thickTop="1" x14ac:dyDescent="0.25">
      <c r="A3" s="5" t="s">
        <v>15</v>
      </c>
      <c r="B3" s="285">
        <v>1144717.481647128</v>
      </c>
      <c r="C3" s="285">
        <v>451432.10582849028</v>
      </c>
      <c r="D3" s="285">
        <v>52692.214585915128</v>
      </c>
      <c r="E3" s="285">
        <v>157993.25</v>
      </c>
      <c r="H3" s="129" t="s">
        <v>22</v>
      </c>
      <c r="I3" s="129"/>
      <c r="J3" s="129"/>
      <c r="K3" s="150" t="s">
        <v>21</v>
      </c>
      <c r="L3" s="4">
        <v>10</v>
      </c>
      <c r="M3" s="1"/>
      <c r="N3" s="1"/>
      <c r="O3" s="1"/>
      <c r="P3" s="1"/>
      <c r="Q3" s="1"/>
      <c r="R3" s="1"/>
      <c r="S3" s="1"/>
      <c r="T3" s="1"/>
      <c r="U3" s="1"/>
      <c r="V3" s="1"/>
    </row>
    <row r="4" spans="1:23" ht="15.75" hidden="1" outlineLevel="1" thickTop="1" x14ac:dyDescent="0.25">
      <c r="A4" s="5" t="s">
        <v>12</v>
      </c>
      <c r="B4" s="285">
        <v>7746819.6062995428</v>
      </c>
      <c r="C4" s="285">
        <v>1693907.5198555104</v>
      </c>
      <c r="D4" s="285">
        <v>150632.91933121224</v>
      </c>
      <c r="E4" s="285">
        <v>476861.21428571432</v>
      </c>
      <c r="H4" s="150" t="s">
        <v>20</v>
      </c>
      <c r="I4" s="150"/>
      <c r="J4" s="150"/>
      <c r="K4" s="150"/>
      <c r="L4" s="4">
        <v>0.04</v>
      </c>
      <c r="M4" s="1"/>
      <c r="N4" s="1"/>
      <c r="O4" s="1"/>
      <c r="P4" s="1"/>
      <c r="Q4" s="1"/>
      <c r="R4" s="1"/>
      <c r="S4" s="1"/>
      <c r="T4" s="1"/>
      <c r="U4" s="1"/>
      <c r="V4" s="1"/>
    </row>
    <row r="5" spans="1:23" ht="15.75" hidden="1" outlineLevel="1" thickTop="1" x14ac:dyDescent="0.25">
      <c r="A5" s="5" t="s">
        <v>23</v>
      </c>
      <c r="B5" s="285">
        <v>13653460.691186279</v>
      </c>
      <c r="C5" s="285">
        <v>4054183.2525828588</v>
      </c>
      <c r="D5" s="285">
        <v>1608992.2754939881</v>
      </c>
      <c r="E5" s="285">
        <v>1411149</v>
      </c>
      <c r="H5" s="150" t="s">
        <v>19</v>
      </c>
      <c r="I5" s="150"/>
      <c r="J5" s="150"/>
      <c r="K5" s="4"/>
      <c r="L5" s="150">
        <v>0.8</v>
      </c>
      <c r="M5" s="1"/>
      <c r="N5" s="1"/>
      <c r="O5" s="1"/>
      <c r="P5" s="1"/>
      <c r="Q5" s="1"/>
      <c r="R5" s="1"/>
      <c r="S5" s="1"/>
      <c r="T5" s="1"/>
      <c r="U5" s="1"/>
      <c r="V5" s="1"/>
    </row>
    <row r="6" spans="1:23" ht="16.5" hidden="1" outlineLevel="1" thickTop="1" thickBot="1" x14ac:dyDescent="0.3">
      <c r="A6" s="39" t="s">
        <v>53</v>
      </c>
      <c r="B6" s="286">
        <v>11075661.500562755</v>
      </c>
      <c r="C6" s="286">
        <v>3853408.4465400898</v>
      </c>
      <c r="D6" s="286">
        <v>176483.26199220138</v>
      </c>
      <c r="E6" s="286">
        <v>2099464.826388889</v>
      </c>
      <c r="F6" s="29"/>
      <c r="G6" s="29"/>
      <c r="H6" s="211" t="s">
        <v>18</v>
      </c>
      <c r="I6" s="211"/>
      <c r="J6" s="211"/>
      <c r="K6" s="212" t="s">
        <v>17</v>
      </c>
      <c r="L6" s="211">
        <v>800</v>
      </c>
      <c r="M6" s="213"/>
      <c r="N6" s="213"/>
      <c r="O6" s="213"/>
      <c r="P6" s="213"/>
      <c r="Q6" s="213"/>
      <c r="R6" s="213"/>
      <c r="S6" s="1"/>
      <c r="T6" s="1"/>
      <c r="U6" s="1"/>
      <c r="V6" s="1"/>
    </row>
    <row r="7" spans="1:23" ht="21" collapsed="1" thickTop="1" thickBot="1" x14ac:dyDescent="0.35">
      <c r="A7" s="146" t="s">
        <v>249</v>
      </c>
      <c r="H7" s="14"/>
      <c r="I7" s="14"/>
      <c r="J7" s="14"/>
      <c r="K7" s="14"/>
      <c r="L7" s="14"/>
      <c r="M7" s="14"/>
      <c r="N7" s="14"/>
      <c r="O7" s="14"/>
      <c r="P7" s="1"/>
      <c r="Q7" s="1"/>
      <c r="R7" s="1"/>
      <c r="S7" s="1"/>
      <c r="T7" s="1"/>
      <c r="U7" s="1"/>
      <c r="V7" s="1"/>
      <c r="W7" s="1"/>
    </row>
    <row r="8" spans="1:23" ht="18.75" outlineLevel="1" thickTop="1" thickBot="1" x14ac:dyDescent="0.35">
      <c r="A8" s="63" t="s">
        <v>62</v>
      </c>
      <c r="B8" s="64" t="s">
        <v>416</v>
      </c>
      <c r="C8" s="64"/>
      <c r="D8" s="64" t="s">
        <v>89</v>
      </c>
      <c r="E8" s="64" t="s">
        <v>417</v>
      </c>
      <c r="F8" s="64"/>
      <c r="G8" s="170"/>
      <c r="H8" s="171" t="s">
        <v>418</v>
      </c>
      <c r="I8" s="171"/>
      <c r="J8" s="171" t="s">
        <v>89</v>
      </c>
      <c r="K8" s="64" t="s">
        <v>419</v>
      </c>
      <c r="L8" s="64"/>
      <c r="M8" s="61" t="s">
        <v>89</v>
      </c>
      <c r="N8" s="61" t="s">
        <v>420</v>
      </c>
      <c r="O8" s="61"/>
      <c r="P8" s="171" t="s">
        <v>89</v>
      </c>
      <c r="Q8" s="171" t="s">
        <v>421</v>
      </c>
      <c r="R8" s="171"/>
      <c r="S8" s="171"/>
      <c r="T8" s="1"/>
      <c r="U8" s="1"/>
      <c r="V8" s="1"/>
      <c r="W8" s="1"/>
    </row>
    <row r="9" spans="1:23" ht="18" outlineLevel="1" thickTop="1" x14ac:dyDescent="0.3">
      <c r="A9" s="257"/>
      <c r="B9" s="207" t="s">
        <v>14</v>
      </c>
      <c r="C9" s="208" t="s">
        <v>201</v>
      </c>
      <c r="D9" s="209" t="s">
        <v>13</v>
      </c>
      <c r="E9" s="207" t="s">
        <v>14</v>
      </c>
      <c r="F9" s="208" t="s">
        <v>201</v>
      </c>
      <c r="G9" s="209" t="s">
        <v>13</v>
      </c>
      <c r="H9" s="207" t="s">
        <v>14</v>
      </c>
      <c r="I9" s="208" t="s">
        <v>201</v>
      </c>
      <c r="J9" s="209" t="s">
        <v>13</v>
      </c>
      <c r="K9" s="207" t="s">
        <v>14</v>
      </c>
      <c r="L9" s="208" t="s">
        <v>201</v>
      </c>
      <c r="M9" s="209" t="s">
        <v>13</v>
      </c>
      <c r="N9" s="207" t="s">
        <v>14</v>
      </c>
      <c r="O9" s="208" t="s">
        <v>201</v>
      </c>
      <c r="P9" s="209" t="s">
        <v>13</v>
      </c>
      <c r="Q9" s="207" t="s">
        <v>14</v>
      </c>
      <c r="R9" s="208" t="s">
        <v>201</v>
      </c>
      <c r="S9" s="209" t="s">
        <v>13</v>
      </c>
      <c r="T9" s="1"/>
      <c r="U9" s="1"/>
      <c r="V9" s="1"/>
      <c r="W9" s="1"/>
    </row>
    <row r="10" spans="1:23" s="246" customFormat="1" outlineLevel="1" x14ac:dyDescent="0.25">
      <c r="A10" s="258" t="s">
        <v>74</v>
      </c>
      <c r="B10" s="247">
        <v>120</v>
      </c>
      <c r="C10" s="251">
        <v>150</v>
      </c>
      <c r="D10" s="262">
        <v>270</v>
      </c>
      <c r="E10" s="248">
        <v>25000</v>
      </c>
      <c r="F10" s="252">
        <v>40000</v>
      </c>
      <c r="G10" s="263">
        <v>60000</v>
      </c>
      <c r="H10" s="247">
        <v>0</v>
      </c>
      <c r="I10" s="251">
        <v>110</v>
      </c>
      <c r="J10" s="262">
        <v>110</v>
      </c>
      <c r="K10" s="270">
        <v>0.2</v>
      </c>
      <c r="L10" s="256">
        <v>0.25</v>
      </c>
      <c r="M10" s="271">
        <v>0.35</v>
      </c>
      <c r="N10" s="249">
        <v>500</v>
      </c>
      <c r="O10" s="253">
        <v>2500</v>
      </c>
      <c r="P10" s="275">
        <v>3000</v>
      </c>
      <c r="Q10" s="278">
        <v>0</v>
      </c>
      <c r="R10" s="254">
        <v>0</v>
      </c>
      <c r="S10" s="279">
        <v>0</v>
      </c>
      <c r="T10" s="245"/>
      <c r="U10" s="245"/>
      <c r="V10" s="245"/>
      <c r="W10" s="245"/>
    </row>
    <row r="11" spans="1:23" s="246" customFormat="1" outlineLevel="1" x14ac:dyDescent="0.25">
      <c r="A11" s="258" t="s">
        <v>75</v>
      </c>
      <c r="B11" s="247">
        <v>150</v>
      </c>
      <c r="C11" s="251"/>
      <c r="D11" s="262">
        <v>300</v>
      </c>
      <c r="E11" s="248">
        <v>50000</v>
      </c>
      <c r="F11" s="252"/>
      <c r="G11" s="263">
        <v>200000</v>
      </c>
      <c r="H11" s="247">
        <v>0</v>
      </c>
      <c r="I11" s="251">
        <v>0</v>
      </c>
      <c r="J11" s="262">
        <v>0</v>
      </c>
      <c r="K11" s="270">
        <v>0.2</v>
      </c>
      <c r="L11" s="256">
        <v>0.25</v>
      </c>
      <c r="M11" s="271">
        <v>0.35</v>
      </c>
      <c r="N11" s="249">
        <v>500</v>
      </c>
      <c r="O11" s="253">
        <v>2500</v>
      </c>
      <c r="P11" s="275">
        <v>3000</v>
      </c>
      <c r="Q11" s="278">
        <v>0</v>
      </c>
      <c r="R11" s="254">
        <v>0</v>
      </c>
      <c r="S11" s="279">
        <v>0</v>
      </c>
      <c r="T11" s="245"/>
      <c r="U11" s="245"/>
      <c r="V11" s="245"/>
      <c r="W11" s="245"/>
    </row>
    <row r="12" spans="1:23" s="246" customFormat="1" outlineLevel="1" x14ac:dyDescent="0.25">
      <c r="A12" s="259" t="s">
        <v>93</v>
      </c>
      <c r="B12" s="248">
        <v>35000</v>
      </c>
      <c r="C12" s="252">
        <v>80000</v>
      </c>
      <c r="D12" s="263">
        <v>110000</v>
      </c>
      <c r="E12" s="248">
        <v>10000</v>
      </c>
      <c r="F12" s="252">
        <v>20000</v>
      </c>
      <c r="G12" s="263">
        <v>30000</v>
      </c>
      <c r="H12" s="248">
        <v>0</v>
      </c>
      <c r="I12" s="252">
        <v>2000</v>
      </c>
      <c r="J12" s="263">
        <v>2000</v>
      </c>
      <c r="K12" s="270">
        <v>0.25</v>
      </c>
      <c r="L12" s="256">
        <v>0.35</v>
      </c>
      <c r="M12" s="271">
        <v>0.5</v>
      </c>
      <c r="N12" s="249">
        <v>5000</v>
      </c>
      <c r="O12" s="253">
        <v>10000</v>
      </c>
      <c r="P12" s="275">
        <v>15000</v>
      </c>
      <c r="Q12" s="280">
        <v>-0.04</v>
      </c>
      <c r="R12" s="255">
        <v>-0.1</v>
      </c>
      <c r="S12" s="281">
        <v>-0.15</v>
      </c>
      <c r="T12" s="245"/>
      <c r="U12" s="245"/>
      <c r="V12" s="245"/>
      <c r="W12" s="245"/>
    </row>
    <row r="13" spans="1:23" s="246" customFormat="1" outlineLevel="1" x14ac:dyDescent="0.25">
      <c r="A13" s="260" t="s">
        <v>94</v>
      </c>
      <c r="B13" s="248">
        <v>30000</v>
      </c>
      <c r="C13" s="252"/>
      <c r="D13" s="263">
        <v>80000</v>
      </c>
      <c r="E13" s="248">
        <v>10000</v>
      </c>
      <c r="F13" s="252"/>
      <c r="G13" s="263">
        <v>30000</v>
      </c>
      <c r="H13" s="248">
        <v>0</v>
      </c>
      <c r="I13" s="252"/>
      <c r="J13" s="263">
        <v>2000</v>
      </c>
      <c r="K13" s="270">
        <v>0.3</v>
      </c>
      <c r="L13" s="256"/>
      <c r="M13" s="271">
        <v>1.1499999999999999</v>
      </c>
      <c r="N13" s="249">
        <v>5000</v>
      </c>
      <c r="O13" s="253"/>
      <c r="P13" s="275">
        <v>15000</v>
      </c>
      <c r="Q13" s="280">
        <v>-0.04</v>
      </c>
      <c r="R13" s="255"/>
      <c r="S13" s="281">
        <v>-0.15</v>
      </c>
      <c r="T13" s="245"/>
      <c r="U13" s="245"/>
      <c r="V13" s="245"/>
      <c r="W13" s="245"/>
    </row>
    <row r="14" spans="1:23" s="246" customFormat="1" outlineLevel="1" x14ac:dyDescent="0.25">
      <c r="A14" s="259" t="s">
        <v>415</v>
      </c>
      <c r="B14" s="332">
        <v>15000</v>
      </c>
      <c r="C14" s="333"/>
      <c r="D14" s="334">
        <v>50000</v>
      </c>
      <c r="E14" s="248">
        <v>25000</v>
      </c>
      <c r="F14" s="252"/>
      <c r="G14" s="263">
        <v>100000</v>
      </c>
      <c r="H14" s="248">
        <v>0</v>
      </c>
      <c r="I14" s="252"/>
      <c r="J14" s="263">
        <v>0</v>
      </c>
      <c r="K14" s="270">
        <v>0.4</v>
      </c>
      <c r="L14" s="256"/>
      <c r="M14" s="271">
        <v>0.8</v>
      </c>
      <c r="N14" s="249">
        <v>1000</v>
      </c>
      <c r="O14" s="253"/>
      <c r="P14" s="275">
        <v>6000</v>
      </c>
      <c r="Q14" s="280">
        <v>-0.04</v>
      </c>
      <c r="R14" s="255"/>
      <c r="S14" s="281">
        <v>-0.15</v>
      </c>
      <c r="T14" s="245"/>
      <c r="U14" s="245"/>
      <c r="V14" s="245"/>
      <c r="W14" s="245"/>
    </row>
    <row r="15" spans="1:23" s="246" customFormat="1" outlineLevel="1" x14ac:dyDescent="0.25">
      <c r="A15" s="259" t="s">
        <v>92</v>
      </c>
      <c r="B15" s="248">
        <v>100000</v>
      </c>
      <c r="C15" s="252"/>
      <c r="D15" s="263">
        <v>175000</v>
      </c>
      <c r="E15" s="248">
        <v>100000</v>
      </c>
      <c r="F15" s="252"/>
      <c r="G15" s="263">
        <v>250000</v>
      </c>
      <c r="H15" s="248">
        <v>0</v>
      </c>
      <c r="I15" s="252"/>
      <c r="J15" s="263">
        <v>26400</v>
      </c>
      <c r="K15" s="270">
        <v>0.6</v>
      </c>
      <c r="L15" s="256"/>
      <c r="M15" s="271">
        <v>1</v>
      </c>
      <c r="N15" s="249">
        <v>20000</v>
      </c>
      <c r="O15" s="253"/>
      <c r="P15" s="275">
        <v>75000</v>
      </c>
      <c r="Q15" s="280">
        <v>-0.04</v>
      </c>
      <c r="R15" s="255"/>
      <c r="S15" s="281">
        <v>-0.15</v>
      </c>
      <c r="T15" s="245"/>
      <c r="U15" s="245"/>
      <c r="V15" s="245"/>
      <c r="W15" s="245"/>
    </row>
    <row r="16" spans="1:23" s="246" customFormat="1" outlineLevel="1" x14ac:dyDescent="0.25">
      <c r="A16" s="350" t="s">
        <v>529</v>
      </c>
      <c r="B16" s="351">
        <v>50000</v>
      </c>
      <c r="C16" s="352"/>
      <c r="D16" s="353">
        <v>100000</v>
      </c>
      <c r="E16" s="351">
        <v>30000</v>
      </c>
      <c r="F16" s="352"/>
      <c r="G16" s="353">
        <v>90000</v>
      </c>
      <c r="H16" s="351">
        <v>0</v>
      </c>
      <c r="I16" s="352"/>
      <c r="J16" s="353">
        <v>2000</v>
      </c>
      <c r="K16" s="354">
        <v>0.6</v>
      </c>
      <c r="L16" s="355"/>
      <c r="M16" s="356">
        <v>1</v>
      </c>
      <c r="N16" s="357">
        <v>6000</v>
      </c>
      <c r="O16" s="358"/>
      <c r="P16" s="359">
        <v>20000</v>
      </c>
      <c r="Q16" s="360">
        <v>-0.04</v>
      </c>
      <c r="R16" s="361"/>
      <c r="S16" s="362">
        <v>-0.15</v>
      </c>
      <c r="T16" s="245"/>
      <c r="U16" s="245"/>
      <c r="V16" s="245"/>
      <c r="W16" s="245"/>
    </row>
    <row r="17" spans="1:43" s="246" customFormat="1" ht="15.75" outlineLevel="1" thickBot="1" x14ac:dyDescent="0.3">
      <c r="A17" s="261" t="s">
        <v>76</v>
      </c>
      <c r="B17" s="264">
        <v>120</v>
      </c>
      <c r="C17" s="265"/>
      <c r="D17" s="266">
        <v>250</v>
      </c>
      <c r="E17" s="267">
        <v>0</v>
      </c>
      <c r="F17" s="268"/>
      <c r="G17" s="269">
        <v>0</v>
      </c>
      <c r="H17" s="267">
        <v>0</v>
      </c>
      <c r="I17" s="268"/>
      <c r="J17" s="269">
        <v>0</v>
      </c>
      <c r="K17" s="272">
        <v>0</v>
      </c>
      <c r="L17" s="273"/>
      <c r="M17" s="274">
        <v>0</v>
      </c>
      <c r="N17" s="250">
        <v>0</v>
      </c>
      <c r="O17" s="276"/>
      <c r="P17" s="277">
        <v>0</v>
      </c>
      <c r="Q17" s="282">
        <f>-0.38</f>
        <v>-0.38</v>
      </c>
      <c r="R17" s="283"/>
      <c r="S17" s="284">
        <v>-0.5</v>
      </c>
      <c r="T17" s="245"/>
      <c r="U17" s="245"/>
      <c r="V17" s="245"/>
      <c r="W17" s="245"/>
    </row>
    <row r="18" spans="1:43" ht="15.75" outlineLevel="1" thickBot="1" x14ac:dyDescent="0.3">
      <c r="A18" s="206" t="s">
        <v>514</v>
      </c>
      <c r="B18" s="14"/>
      <c r="C18" s="14"/>
      <c r="D18" s="14"/>
      <c r="E18" s="14"/>
      <c r="F18" s="14"/>
      <c r="G18" s="14"/>
      <c r="H18" s="14"/>
      <c r="I18" s="14"/>
      <c r="J18" s="14"/>
      <c r="K18" s="14"/>
      <c r="L18" s="14"/>
      <c r="M18" s="14"/>
      <c r="N18" s="14"/>
      <c r="O18" s="14"/>
      <c r="P18" s="14"/>
      <c r="Q18" s="14"/>
      <c r="R18" s="1"/>
      <c r="S18" s="1"/>
      <c r="T18" s="1"/>
      <c r="U18" s="1"/>
      <c r="V18" s="1"/>
      <c r="W18" s="1"/>
    </row>
    <row r="19" spans="1:43" ht="65.25" customHeight="1" thickBot="1" x14ac:dyDescent="0.35">
      <c r="A19" s="146" t="s">
        <v>55</v>
      </c>
      <c r="B19" s="146"/>
      <c r="C19" s="62" t="s">
        <v>56</v>
      </c>
      <c r="D19" s="365" t="s">
        <v>47</v>
      </c>
      <c r="E19" s="377"/>
      <c r="F19" s="366"/>
      <c r="G19" s="365" t="s">
        <v>404</v>
      </c>
      <c r="H19" s="377"/>
      <c r="I19" s="366"/>
      <c r="J19" s="365" t="s">
        <v>48</v>
      </c>
      <c r="K19" s="377"/>
      <c r="L19" s="366"/>
      <c r="M19" s="393" t="s">
        <v>49</v>
      </c>
      <c r="N19" s="374"/>
      <c r="O19" s="393" t="s">
        <v>50</v>
      </c>
      <c r="P19" s="393"/>
      <c r="Q19" s="373" t="s">
        <v>77</v>
      </c>
      <c r="R19" s="393"/>
      <c r="S19" s="374"/>
      <c r="T19" s="373" t="s">
        <v>407</v>
      </c>
      <c r="U19" s="393"/>
      <c r="V19" s="374"/>
      <c r="W19" s="373" t="s">
        <v>351</v>
      </c>
      <c r="X19" s="393"/>
      <c r="Y19" s="374"/>
      <c r="Z19" s="373" t="s">
        <v>408</v>
      </c>
      <c r="AA19" s="374"/>
      <c r="AB19" s="373" t="s">
        <v>411</v>
      </c>
      <c r="AC19" s="374"/>
      <c r="AD19" s="373" t="s">
        <v>412</v>
      </c>
      <c r="AE19" s="374"/>
      <c r="AF19" s="373" t="s">
        <v>409</v>
      </c>
      <c r="AG19" s="374"/>
      <c r="AH19" s="373" t="s">
        <v>524</v>
      </c>
      <c r="AI19" s="374"/>
      <c r="AJ19" s="373" t="s">
        <v>410</v>
      </c>
      <c r="AK19" s="374"/>
      <c r="AL19" s="365" t="s">
        <v>413</v>
      </c>
      <c r="AM19" s="366"/>
      <c r="AN19" s="365" t="s">
        <v>414</v>
      </c>
      <c r="AO19" s="366"/>
      <c r="AP19" s="365" t="s">
        <v>52</v>
      </c>
      <c r="AQ19" s="366"/>
    </row>
    <row r="20" spans="1:43" ht="18.75" customHeight="1" thickTop="1" thickBot="1" x14ac:dyDescent="0.35">
      <c r="A20" s="62" t="s">
        <v>57</v>
      </c>
      <c r="B20" s="62" t="s">
        <v>58</v>
      </c>
      <c r="C20" s="62" t="s">
        <v>54</v>
      </c>
      <c r="D20" s="19" t="s">
        <v>14</v>
      </c>
      <c r="E20" s="124" t="s">
        <v>201</v>
      </c>
      <c r="F20" s="20" t="s">
        <v>13</v>
      </c>
      <c r="G20" s="25" t="s">
        <v>14</v>
      </c>
      <c r="H20" s="124" t="s">
        <v>201</v>
      </c>
      <c r="I20" s="26" t="s">
        <v>13</v>
      </c>
      <c r="J20" s="25" t="s">
        <v>14</v>
      </c>
      <c r="K20" s="124" t="s">
        <v>201</v>
      </c>
      <c r="L20" s="26" t="s">
        <v>13</v>
      </c>
      <c r="M20" s="28" t="s">
        <v>14</v>
      </c>
      <c r="N20" s="27" t="s">
        <v>13</v>
      </c>
      <c r="O20" s="28" t="s">
        <v>14</v>
      </c>
      <c r="P20" s="28" t="s">
        <v>13</v>
      </c>
      <c r="Q20" s="25" t="s">
        <v>14</v>
      </c>
      <c r="R20" s="28" t="s">
        <v>201</v>
      </c>
      <c r="S20" s="26" t="s">
        <v>13</v>
      </c>
      <c r="T20" s="25" t="s">
        <v>14</v>
      </c>
      <c r="U20" s="28" t="s">
        <v>201</v>
      </c>
      <c r="V20" s="26" t="s">
        <v>13</v>
      </c>
      <c r="W20" s="25" t="s">
        <v>14</v>
      </c>
      <c r="X20" s="28" t="s">
        <v>201</v>
      </c>
      <c r="Y20" s="26" t="s">
        <v>13</v>
      </c>
      <c r="Z20" s="25" t="s">
        <v>14</v>
      </c>
      <c r="AA20" s="26" t="s">
        <v>13</v>
      </c>
      <c r="AB20" s="25" t="s">
        <v>14</v>
      </c>
      <c r="AC20" s="26" t="s">
        <v>13</v>
      </c>
      <c r="AD20" s="25" t="s">
        <v>14</v>
      </c>
      <c r="AE20" s="26" t="s">
        <v>13</v>
      </c>
      <c r="AF20" s="25" t="s">
        <v>14</v>
      </c>
      <c r="AG20" s="26" t="s">
        <v>13</v>
      </c>
      <c r="AH20" s="28" t="s">
        <v>14</v>
      </c>
      <c r="AI20" s="28" t="s">
        <v>13</v>
      </c>
      <c r="AJ20" s="25" t="s">
        <v>14</v>
      </c>
      <c r="AK20" s="26" t="s">
        <v>13</v>
      </c>
      <c r="AL20" s="25" t="s">
        <v>14</v>
      </c>
      <c r="AM20" s="26" t="s">
        <v>13</v>
      </c>
      <c r="AN20" s="25" t="s">
        <v>14</v>
      </c>
      <c r="AO20" s="26" t="s">
        <v>13</v>
      </c>
      <c r="AP20" s="25" t="s">
        <v>14</v>
      </c>
      <c r="AQ20" s="26" t="s">
        <v>13</v>
      </c>
    </row>
    <row r="21" spans="1:43" ht="16.5" thickTop="1" thickBot="1" x14ac:dyDescent="0.3">
      <c r="A21" s="241" t="s">
        <v>15</v>
      </c>
      <c r="B21" s="30" t="s">
        <v>10</v>
      </c>
      <c r="C21" s="31" t="s">
        <v>9</v>
      </c>
      <c r="D21" s="237">
        <v>0.6</v>
      </c>
      <c r="E21" s="238">
        <v>0.6</v>
      </c>
      <c r="F21" s="239">
        <v>0.6</v>
      </c>
      <c r="G21" s="237">
        <v>0.6</v>
      </c>
      <c r="H21" s="238">
        <v>0.6</v>
      </c>
      <c r="I21" s="239">
        <v>0.6</v>
      </c>
      <c r="J21" s="237">
        <v>0.6</v>
      </c>
      <c r="K21" s="238">
        <v>0.6</v>
      </c>
      <c r="L21" s="239">
        <v>0.6</v>
      </c>
      <c r="M21" s="238">
        <v>0.6</v>
      </c>
      <c r="N21" s="239">
        <v>0.6</v>
      </c>
      <c r="O21" s="238">
        <v>0.6</v>
      </c>
      <c r="P21" s="238">
        <v>0.6</v>
      </c>
      <c r="Q21" s="237">
        <v>0.6</v>
      </c>
      <c r="R21" s="238">
        <v>0.6</v>
      </c>
      <c r="S21" s="239">
        <v>0.6</v>
      </c>
      <c r="T21" s="237">
        <v>0.6</v>
      </c>
      <c r="U21" s="238">
        <v>0.6</v>
      </c>
      <c r="V21" s="239">
        <v>0.6</v>
      </c>
      <c r="W21" s="237">
        <v>0.6</v>
      </c>
      <c r="X21" s="238">
        <v>0.6</v>
      </c>
      <c r="Y21" s="239">
        <v>0.6</v>
      </c>
      <c r="Z21" s="237">
        <v>0.6</v>
      </c>
      <c r="AA21" s="239">
        <v>0.6</v>
      </c>
      <c r="AB21" s="237">
        <v>0.6</v>
      </c>
      <c r="AC21" s="239">
        <v>0.6</v>
      </c>
      <c r="AD21" s="237">
        <v>0.6</v>
      </c>
      <c r="AE21" s="239">
        <v>0.6</v>
      </c>
      <c r="AF21" s="237">
        <v>0.6</v>
      </c>
      <c r="AG21" s="239">
        <v>0.6</v>
      </c>
      <c r="AH21" s="237">
        <v>0.6</v>
      </c>
      <c r="AI21" s="239">
        <v>0.6</v>
      </c>
      <c r="AJ21" s="237">
        <v>0.6</v>
      </c>
      <c r="AK21" s="239">
        <v>0.6</v>
      </c>
      <c r="AL21" s="237">
        <v>0.6</v>
      </c>
      <c r="AM21" s="239">
        <v>0.6</v>
      </c>
      <c r="AN21" s="237">
        <v>0.6</v>
      </c>
      <c r="AO21" s="239">
        <v>0.6</v>
      </c>
      <c r="AP21" s="237">
        <v>0.6</v>
      </c>
      <c r="AQ21" s="239">
        <v>0.6</v>
      </c>
    </row>
    <row r="22" spans="1:43" x14ac:dyDescent="0.25">
      <c r="A22" s="19"/>
      <c r="B22" s="19" t="s">
        <v>8</v>
      </c>
      <c r="C22" s="23" t="s">
        <v>7</v>
      </c>
      <c r="D22" s="335">
        <f t="shared" ref="D22:AQ22" si="0">10*$L$6*$L$5*D21</f>
        <v>3840</v>
      </c>
      <c r="E22" s="336">
        <f t="shared" si="0"/>
        <v>3840</v>
      </c>
      <c r="F22" s="337">
        <f t="shared" si="0"/>
        <v>3840</v>
      </c>
      <c r="G22" s="335">
        <f t="shared" si="0"/>
        <v>3840</v>
      </c>
      <c r="H22" s="336">
        <f t="shared" si="0"/>
        <v>3840</v>
      </c>
      <c r="I22" s="337">
        <f t="shared" si="0"/>
        <v>3840</v>
      </c>
      <c r="J22" s="335">
        <f t="shared" si="0"/>
        <v>3840</v>
      </c>
      <c r="K22" s="336">
        <f t="shared" si="0"/>
        <v>3840</v>
      </c>
      <c r="L22" s="337">
        <f t="shared" si="0"/>
        <v>3840</v>
      </c>
      <c r="M22" s="336">
        <f t="shared" si="0"/>
        <v>3840</v>
      </c>
      <c r="N22" s="337">
        <f t="shared" si="0"/>
        <v>3840</v>
      </c>
      <c r="O22" s="336">
        <f t="shared" si="0"/>
        <v>3840</v>
      </c>
      <c r="P22" s="336">
        <f t="shared" si="0"/>
        <v>3840</v>
      </c>
      <c r="Q22" s="335">
        <f t="shared" si="0"/>
        <v>3840</v>
      </c>
      <c r="R22" s="336">
        <f t="shared" si="0"/>
        <v>3840</v>
      </c>
      <c r="S22" s="337">
        <f t="shared" si="0"/>
        <v>3840</v>
      </c>
      <c r="T22" s="335">
        <f t="shared" si="0"/>
        <v>3840</v>
      </c>
      <c r="U22" s="336">
        <f t="shared" si="0"/>
        <v>3840</v>
      </c>
      <c r="V22" s="337">
        <f t="shared" si="0"/>
        <v>3840</v>
      </c>
      <c r="W22" s="335">
        <f t="shared" si="0"/>
        <v>3840</v>
      </c>
      <c r="X22" s="336">
        <f t="shared" si="0"/>
        <v>3840</v>
      </c>
      <c r="Y22" s="337">
        <f t="shared" si="0"/>
        <v>3840</v>
      </c>
      <c r="Z22" s="335">
        <f t="shared" si="0"/>
        <v>3840</v>
      </c>
      <c r="AA22" s="337">
        <f t="shared" si="0"/>
        <v>3840</v>
      </c>
      <c r="AB22" s="335">
        <f t="shared" si="0"/>
        <v>3840</v>
      </c>
      <c r="AC22" s="337">
        <f t="shared" si="0"/>
        <v>3840</v>
      </c>
      <c r="AD22" s="335">
        <f t="shared" si="0"/>
        <v>3840</v>
      </c>
      <c r="AE22" s="337">
        <f t="shared" si="0"/>
        <v>3840</v>
      </c>
      <c r="AF22" s="335">
        <f t="shared" si="0"/>
        <v>3840</v>
      </c>
      <c r="AG22" s="337">
        <f t="shared" si="0"/>
        <v>3840</v>
      </c>
      <c r="AH22" s="335">
        <f t="shared" si="0"/>
        <v>3840</v>
      </c>
      <c r="AI22" s="337">
        <f t="shared" si="0"/>
        <v>3840</v>
      </c>
      <c r="AJ22" s="335">
        <f t="shared" si="0"/>
        <v>3840</v>
      </c>
      <c r="AK22" s="337">
        <f t="shared" si="0"/>
        <v>3840</v>
      </c>
      <c r="AL22" s="335">
        <f t="shared" si="0"/>
        <v>3840</v>
      </c>
      <c r="AM22" s="337">
        <f t="shared" si="0"/>
        <v>3840</v>
      </c>
      <c r="AN22" s="335">
        <f t="shared" si="0"/>
        <v>3840</v>
      </c>
      <c r="AO22" s="337">
        <f t="shared" si="0"/>
        <v>3840</v>
      </c>
      <c r="AP22" s="335">
        <f t="shared" si="0"/>
        <v>3840</v>
      </c>
      <c r="AQ22" s="337">
        <f t="shared" si="0"/>
        <v>3840</v>
      </c>
    </row>
    <row r="23" spans="1:43" hidden="1" outlineLevel="1" x14ac:dyDescent="0.25">
      <c r="A23" s="19"/>
      <c r="B23" s="19" t="s">
        <v>397</v>
      </c>
      <c r="C23" s="23" t="s">
        <v>4</v>
      </c>
      <c r="D23" s="214">
        <f>300*D21*$B$10</f>
        <v>21600</v>
      </c>
      <c r="E23" s="291">
        <f>300*E21*$C$10</f>
        <v>27000</v>
      </c>
      <c r="F23" s="215">
        <f>300*F21*$D$10</f>
        <v>48600</v>
      </c>
      <c r="G23" s="214">
        <f>250*G21*$B$10</f>
        <v>18000</v>
      </c>
      <c r="H23" s="291">
        <f>250*H21*$C$10</f>
        <v>22500</v>
      </c>
      <c r="I23" s="215">
        <f>250*I21*$D$10</f>
        <v>40500</v>
      </c>
      <c r="J23" s="214">
        <f>200*J21*$B$10</f>
        <v>14400</v>
      </c>
      <c r="K23" s="291">
        <f>200*K21*$C$10</f>
        <v>18000</v>
      </c>
      <c r="L23" s="215">
        <f>200*L21*$D$10</f>
        <v>32400</v>
      </c>
      <c r="M23" s="293">
        <f>300*M21*$B$11</f>
        <v>27000</v>
      </c>
      <c r="N23" s="295">
        <f>300*M21*$D$11</f>
        <v>54000</v>
      </c>
      <c r="O23" s="214">
        <f>2/3*M23</f>
        <v>18000</v>
      </c>
      <c r="P23" s="215">
        <f>2/3*N23</f>
        <v>36000</v>
      </c>
      <c r="Q23" s="214">
        <f>D23+$B$12</f>
        <v>56600</v>
      </c>
      <c r="R23" s="291">
        <f>E23+$C$12</f>
        <v>107000</v>
      </c>
      <c r="S23" s="215">
        <f>F23+$D$12</f>
        <v>158600</v>
      </c>
      <c r="T23" s="214">
        <f>G23+$B$12</f>
        <v>53000</v>
      </c>
      <c r="U23" s="291">
        <f>H23+$C$12</f>
        <v>102500</v>
      </c>
      <c r="V23" s="215">
        <f>I23+$D$12</f>
        <v>150500</v>
      </c>
      <c r="W23" s="214">
        <f>J23+$B$12</f>
        <v>49400</v>
      </c>
      <c r="X23" s="291">
        <f>K23+$C$12</f>
        <v>98000</v>
      </c>
      <c r="Y23" s="215">
        <f>L23+$D$12</f>
        <v>142400</v>
      </c>
      <c r="Z23" s="214">
        <f>T23+B13</f>
        <v>83000</v>
      </c>
      <c r="AA23" s="215">
        <f>V23+D13</f>
        <v>230500</v>
      </c>
      <c r="AB23" s="214">
        <f>G23+B14</f>
        <v>33000</v>
      </c>
      <c r="AC23" s="215">
        <f>I23+D14</f>
        <v>90500</v>
      </c>
      <c r="AD23" s="214">
        <f>AB23+B13</f>
        <v>63000</v>
      </c>
      <c r="AE23" s="215">
        <f>AC23+D13</f>
        <v>170500</v>
      </c>
      <c r="AF23" s="214">
        <f>G23+B15</f>
        <v>118000</v>
      </c>
      <c r="AG23" s="215">
        <f>I23+D15</f>
        <v>215500</v>
      </c>
      <c r="AH23" s="214">
        <f>G23+B16</f>
        <v>68000</v>
      </c>
      <c r="AI23" s="215">
        <f>I23+D16</f>
        <v>140500</v>
      </c>
      <c r="AJ23" s="214">
        <f>AF23+B13</f>
        <v>148000</v>
      </c>
      <c r="AK23" s="215">
        <f>AG23+D13</f>
        <v>295500</v>
      </c>
      <c r="AL23" s="214">
        <f>AF23+B12</f>
        <v>153000</v>
      </c>
      <c r="AM23" s="215">
        <f>AG23+D12</f>
        <v>325500</v>
      </c>
      <c r="AN23" s="214">
        <f>AL23+B13</f>
        <v>183000</v>
      </c>
      <c r="AO23" s="215">
        <f>AM23+D13</f>
        <v>405500</v>
      </c>
      <c r="AP23" s="214">
        <f>$B$17*AP21*10000</f>
        <v>720000</v>
      </c>
      <c r="AQ23" s="215">
        <f>$D$17*AQ21*10000</f>
        <v>1500000</v>
      </c>
    </row>
    <row r="24" spans="1:43" hidden="1" outlineLevel="1" x14ac:dyDescent="0.25">
      <c r="A24" s="19"/>
      <c r="B24" s="297" t="s">
        <v>398</v>
      </c>
      <c r="C24" s="124" t="s">
        <v>4</v>
      </c>
      <c r="D24" s="214">
        <f>$E$10</f>
        <v>25000</v>
      </c>
      <c r="E24" s="291">
        <f>$F$10</f>
        <v>40000</v>
      </c>
      <c r="F24" s="215">
        <f>$G$10</f>
        <v>60000</v>
      </c>
      <c r="G24" s="214">
        <f>$E$10</f>
        <v>25000</v>
      </c>
      <c r="H24" s="291">
        <f>$F$10</f>
        <v>40000</v>
      </c>
      <c r="I24" s="215">
        <f>$G$10</f>
        <v>60000</v>
      </c>
      <c r="J24" s="214">
        <f>$E$10</f>
        <v>25000</v>
      </c>
      <c r="K24" s="291">
        <f>$F$10</f>
        <v>40000</v>
      </c>
      <c r="L24" s="215">
        <f>$G$10</f>
        <v>60000</v>
      </c>
      <c r="M24" s="293">
        <f>$E$11</f>
        <v>50000</v>
      </c>
      <c r="N24" s="295">
        <f>$G$11</f>
        <v>200000</v>
      </c>
      <c r="O24" s="214">
        <f>M24</f>
        <v>50000</v>
      </c>
      <c r="P24" s="215">
        <f>N24</f>
        <v>200000</v>
      </c>
      <c r="Q24" s="214">
        <f>E$12+E$10</f>
        <v>35000</v>
      </c>
      <c r="R24" s="291">
        <f t="shared" ref="R24:S24" si="1">F$12+F$10</f>
        <v>60000</v>
      </c>
      <c r="S24" s="215">
        <f t="shared" si="1"/>
        <v>90000</v>
      </c>
      <c r="T24" s="214">
        <f>Q24</f>
        <v>35000</v>
      </c>
      <c r="U24" s="291">
        <f t="shared" ref="U24:V24" si="2">R24</f>
        <v>60000</v>
      </c>
      <c r="V24" s="215">
        <f t="shared" si="2"/>
        <v>90000</v>
      </c>
      <c r="W24" s="214">
        <f>T24</f>
        <v>35000</v>
      </c>
      <c r="X24" s="291">
        <f t="shared" ref="X24:Y24" si="3">U24</f>
        <v>60000</v>
      </c>
      <c r="Y24" s="215">
        <f t="shared" si="3"/>
        <v>90000</v>
      </c>
      <c r="Z24" s="214">
        <f>W24+E13</f>
        <v>45000</v>
      </c>
      <c r="AA24" s="215">
        <f>Y24+G13</f>
        <v>120000</v>
      </c>
      <c r="AB24" s="214">
        <f>E14+E10</f>
        <v>50000</v>
      </c>
      <c r="AC24" s="215">
        <f>G14+G10</f>
        <v>160000</v>
      </c>
      <c r="AD24" s="214">
        <f>AB24+E13</f>
        <v>60000</v>
      </c>
      <c r="AE24" s="215">
        <f>AC24+G13</f>
        <v>190000</v>
      </c>
      <c r="AF24" s="214">
        <f>E15+E10</f>
        <v>125000</v>
      </c>
      <c r="AG24" s="215">
        <f>G15+G10</f>
        <v>310000</v>
      </c>
      <c r="AH24" s="214">
        <f>E16+E10</f>
        <v>55000</v>
      </c>
      <c r="AI24" s="215">
        <f>G10+G16</f>
        <v>150000</v>
      </c>
      <c r="AJ24" s="214">
        <f>AF24+E13</f>
        <v>135000</v>
      </c>
      <c r="AK24" s="215">
        <f>AG24+G13</f>
        <v>340000</v>
      </c>
      <c r="AL24" s="214">
        <f>E12+AF24</f>
        <v>135000</v>
      </c>
      <c r="AM24" s="215">
        <f>G12+AG24</f>
        <v>340000</v>
      </c>
      <c r="AN24" s="214">
        <f>AL24+E13</f>
        <v>145000</v>
      </c>
      <c r="AO24" s="215">
        <f>AM24+G13</f>
        <v>370000</v>
      </c>
      <c r="AP24" s="214">
        <f>E17</f>
        <v>0</v>
      </c>
      <c r="AQ24" s="215">
        <f>G17</f>
        <v>0</v>
      </c>
    </row>
    <row r="25" spans="1:43" hidden="1" outlineLevel="1" x14ac:dyDescent="0.25">
      <c r="A25" s="19"/>
      <c r="B25" s="297" t="s">
        <v>258</v>
      </c>
      <c r="C25" s="124" t="s">
        <v>4</v>
      </c>
      <c r="D25" s="214">
        <f>300*D21*$H$10</f>
        <v>0</v>
      </c>
      <c r="E25" s="291">
        <f>300*E21*$I$10</f>
        <v>19800</v>
      </c>
      <c r="F25" s="215">
        <f>300*F21*$J$10</f>
        <v>19800</v>
      </c>
      <c r="G25" s="214">
        <f>250*G21*$H$10</f>
        <v>0</v>
      </c>
      <c r="H25" s="291">
        <f>250*H21*$I$10</f>
        <v>16500</v>
      </c>
      <c r="I25" s="215">
        <f>250*I21*$J$10</f>
        <v>16500</v>
      </c>
      <c r="J25" s="214">
        <f>200*J21*$H$10</f>
        <v>0</v>
      </c>
      <c r="K25" s="291">
        <f>200*K21*$I$10</f>
        <v>13200</v>
      </c>
      <c r="L25" s="215">
        <f>200*L21*$J$10</f>
        <v>13200</v>
      </c>
      <c r="M25" s="293">
        <f>0</f>
        <v>0</v>
      </c>
      <c r="N25" s="295">
        <f>0</f>
        <v>0</v>
      </c>
      <c r="O25" s="214">
        <v>0</v>
      </c>
      <c r="P25" s="215">
        <v>0</v>
      </c>
      <c r="Q25" s="214">
        <f>D25+$H$12</f>
        <v>0</v>
      </c>
      <c r="R25" s="291">
        <f>E25+$I$12</f>
        <v>21800</v>
      </c>
      <c r="S25" s="215">
        <f>F25+$J$12</f>
        <v>21800</v>
      </c>
      <c r="T25" s="214">
        <f>G25+$H$12</f>
        <v>0</v>
      </c>
      <c r="U25" s="291">
        <f>H25+$I$12</f>
        <v>18500</v>
      </c>
      <c r="V25" s="215">
        <f>I25+$J$12</f>
        <v>18500</v>
      </c>
      <c r="W25" s="214">
        <f>J25+$H$12</f>
        <v>0</v>
      </c>
      <c r="X25" s="291">
        <f>K25+$I$12</f>
        <v>15200</v>
      </c>
      <c r="Y25" s="215">
        <f>L25+$J$12</f>
        <v>15200</v>
      </c>
      <c r="Z25" s="214">
        <f>W25+H13</f>
        <v>0</v>
      </c>
      <c r="AA25" s="215">
        <f>I25+J12+J13</f>
        <v>20500</v>
      </c>
      <c r="AB25" s="214">
        <f>G25+H14</f>
        <v>0</v>
      </c>
      <c r="AC25" s="215">
        <f>I25+0</f>
        <v>16500</v>
      </c>
      <c r="AD25" s="214">
        <f>H13+AB25</f>
        <v>0</v>
      </c>
      <c r="AE25" s="215">
        <f>AC25+J13</f>
        <v>18500</v>
      </c>
      <c r="AF25" s="214">
        <f>G25+H15</f>
        <v>0</v>
      </c>
      <c r="AG25" s="215">
        <f>I25+J15</f>
        <v>42900</v>
      </c>
      <c r="AH25" s="214">
        <f>G25+H16</f>
        <v>0</v>
      </c>
      <c r="AI25" s="215">
        <f>I25+J16</f>
        <v>18500</v>
      </c>
      <c r="AJ25" s="214">
        <f>AF25+H13</f>
        <v>0</v>
      </c>
      <c r="AK25" s="215">
        <f>AG25+J13</f>
        <v>44900</v>
      </c>
      <c r="AL25" s="214">
        <f>AF25+H12</f>
        <v>0</v>
      </c>
      <c r="AM25" s="215">
        <f>AG25+J12</f>
        <v>44900</v>
      </c>
      <c r="AN25" s="214">
        <f>AL25+H13</f>
        <v>0</v>
      </c>
      <c r="AO25" s="215">
        <f>AM25+J13</f>
        <v>46900</v>
      </c>
      <c r="AP25" s="214">
        <f>0</f>
        <v>0</v>
      </c>
      <c r="AQ25" s="215">
        <f>0</f>
        <v>0</v>
      </c>
    </row>
    <row r="26" spans="1:43" collapsed="1" x14ac:dyDescent="0.25">
      <c r="A26" s="19"/>
      <c r="B26" s="298" t="s">
        <v>6</v>
      </c>
      <c r="C26" s="23" t="s">
        <v>4</v>
      </c>
      <c r="D26" s="217">
        <f>SUM(D23:D25)</f>
        <v>46600</v>
      </c>
      <c r="E26" s="292">
        <f t="shared" ref="E26:F26" si="4">SUM(E23:E25)</f>
        <v>86800</v>
      </c>
      <c r="F26" s="218">
        <f t="shared" si="4"/>
        <v>128400</v>
      </c>
      <c r="G26" s="217">
        <f>SUM(G23:G25)</f>
        <v>43000</v>
      </c>
      <c r="H26" s="292">
        <f t="shared" ref="H26:I26" si="5">SUM(H23:H25)</f>
        <v>79000</v>
      </c>
      <c r="I26" s="218">
        <f t="shared" si="5"/>
        <v>117000</v>
      </c>
      <c r="J26" s="217">
        <f>SUM(J23:J25)</f>
        <v>39400</v>
      </c>
      <c r="K26" s="292">
        <f t="shared" ref="K26:AQ26" si="6">SUM(K23:K25)</f>
        <v>71200</v>
      </c>
      <c r="L26" s="218">
        <f t="shared" si="6"/>
        <v>105600</v>
      </c>
      <c r="M26" s="290">
        <f t="shared" si="6"/>
        <v>77000</v>
      </c>
      <c r="N26" s="218">
        <f>SUM(N23:N25)</f>
        <v>254000</v>
      </c>
      <c r="O26" s="290">
        <f t="shared" si="6"/>
        <v>68000</v>
      </c>
      <c r="P26" s="240">
        <f t="shared" si="6"/>
        <v>236000</v>
      </c>
      <c r="Q26" s="217">
        <f t="shared" si="6"/>
        <v>91600</v>
      </c>
      <c r="R26" s="292">
        <f t="shared" si="6"/>
        <v>188800</v>
      </c>
      <c r="S26" s="218">
        <f t="shared" si="6"/>
        <v>270400</v>
      </c>
      <c r="T26" s="217">
        <f t="shared" si="6"/>
        <v>88000</v>
      </c>
      <c r="U26" s="292">
        <f t="shared" si="6"/>
        <v>181000</v>
      </c>
      <c r="V26" s="218">
        <f t="shared" si="6"/>
        <v>259000</v>
      </c>
      <c r="W26" s="217">
        <f t="shared" si="6"/>
        <v>84400</v>
      </c>
      <c r="X26" s="292">
        <f t="shared" si="6"/>
        <v>173200</v>
      </c>
      <c r="Y26" s="218">
        <f t="shared" si="6"/>
        <v>247600</v>
      </c>
      <c r="Z26" s="217">
        <f t="shared" si="6"/>
        <v>128000</v>
      </c>
      <c r="AA26" s="218">
        <f t="shared" si="6"/>
        <v>371000</v>
      </c>
      <c r="AB26" s="217">
        <f>SUM(AB23:AB25)</f>
        <v>83000</v>
      </c>
      <c r="AC26" s="218">
        <f>SUM(AC23:AC25)</f>
        <v>267000</v>
      </c>
      <c r="AD26" s="217">
        <f>SUM(AD23:AD25)</f>
        <v>123000</v>
      </c>
      <c r="AE26" s="218">
        <f>SUM(AE23:AE25)</f>
        <v>379000</v>
      </c>
      <c r="AF26" s="217">
        <f t="shared" si="6"/>
        <v>243000</v>
      </c>
      <c r="AG26" s="218">
        <f t="shared" si="6"/>
        <v>568400</v>
      </c>
      <c r="AH26" s="217">
        <f t="shared" si="6"/>
        <v>123000</v>
      </c>
      <c r="AI26" s="218">
        <f t="shared" si="6"/>
        <v>309000</v>
      </c>
      <c r="AJ26" s="217">
        <f t="shared" si="6"/>
        <v>283000</v>
      </c>
      <c r="AK26" s="218">
        <f t="shared" si="6"/>
        <v>680400</v>
      </c>
      <c r="AL26" s="217">
        <f t="shared" si="6"/>
        <v>288000</v>
      </c>
      <c r="AM26" s="218">
        <f t="shared" si="6"/>
        <v>710400</v>
      </c>
      <c r="AN26" s="217">
        <f t="shared" si="6"/>
        <v>328000</v>
      </c>
      <c r="AO26" s="218">
        <f t="shared" si="6"/>
        <v>822400</v>
      </c>
      <c r="AP26" s="217">
        <f t="shared" si="6"/>
        <v>720000</v>
      </c>
      <c r="AQ26" s="218">
        <f t="shared" si="6"/>
        <v>1500000</v>
      </c>
    </row>
    <row r="27" spans="1:43" hidden="1" outlineLevel="1" x14ac:dyDescent="0.25">
      <c r="A27" s="19"/>
      <c r="B27" s="297" t="s">
        <v>399</v>
      </c>
      <c r="C27" s="28" t="s">
        <v>5</v>
      </c>
      <c r="D27" s="214">
        <f>$K$10*D22</f>
        <v>768</v>
      </c>
      <c r="E27" s="291">
        <f>$L$10*E22</f>
        <v>960</v>
      </c>
      <c r="F27" s="215">
        <f>$M$10*F22</f>
        <v>1344</v>
      </c>
      <c r="G27" s="214">
        <f>$K$10*G22</f>
        <v>768</v>
      </c>
      <c r="H27" s="291">
        <f>$L$10*H22</f>
        <v>960</v>
      </c>
      <c r="I27" s="215">
        <f>$M$10*I22</f>
        <v>1344</v>
      </c>
      <c r="J27" s="214">
        <f>$K$10*J22</f>
        <v>768</v>
      </c>
      <c r="K27" s="291">
        <f>$L$10*K22</f>
        <v>960</v>
      </c>
      <c r="L27" s="215">
        <f>$M$10*L22</f>
        <v>1344</v>
      </c>
      <c r="M27" s="289">
        <f>M22*$K$11</f>
        <v>768</v>
      </c>
      <c r="N27" s="215">
        <f>N22*$M$11</f>
        <v>1344</v>
      </c>
      <c r="O27" s="289">
        <f>M27</f>
        <v>768</v>
      </c>
      <c r="P27" s="216">
        <f>N27</f>
        <v>1344</v>
      </c>
      <c r="Q27" s="214">
        <f>$K$12*Q22</f>
        <v>960</v>
      </c>
      <c r="R27" s="291">
        <f>$L$12*R22</f>
        <v>1344</v>
      </c>
      <c r="S27" s="215">
        <f>$M$12*S22</f>
        <v>1920</v>
      </c>
      <c r="T27" s="214">
        <f>$K$12*T22</f>
        <v>960</v>
      </c>
      <c r="U27" s="291">
        <f>$L$12*U22</f>
        <v>1344</v>
      </c>
      <c r="V27" s="215">
        <f>$M$12*V22</f>
        <v>1920</v>
      </c>
      <c r="W27" s="214">
        <f>$K$12*W22</f>
        <v>960</v>
      </c>
      <c r="X27" s="291">
        <f>$L$12*X22</f>
        <v>1344</v>
      </c>
      <c r="Y27" s="215">
        <f>$M$12*Y22</f>
        <v>1920</v>
      </c>
      <c r="Z27" s="214">
        <f>W27+K13*Z22</f>
        <v>2112</v>
      </c>
      <c r="AA27" s="215">
        <f>Y27+M13*AA22</f>
        <v>6336</v>
      </c>
      <c r="AB27" s="214">
        <f>K13*AB22</f>
        <v>1152</v>
      </c>
      <c r="AC27" s="215">
        <f>M13*AC22</f>
        <v>4416</v>
      </c>
      <c r="AD27" s="214">
        <f>AB27+AD22*K13</f>
        <v>2304</v>
      </c>
      <c r="AE27" s="215">
        <f>AC27+M13*AE22</f>
        <v>8832</v>
      </c>
      <c r="AF27" s="214">
        <f>AF22*K15</f>
        <v>2304</v>
      </c>
      <c r="AG27" s="215">
        <f>AG22*M15</f>
        <v>3840</v>
      </c>
      <c r="AH27" s="214">
        <f>AH22*K16</f>
        <v>2304</v>
      </c>
      <c r="AI27" s="215">
        <f>AI22*M16</f>
        <v>3840</v>
      </c>
      <c r="AJ27" s="214">
        <f>AJ22*K13+AF27</f>
        <v>3456</v>
      </c>
      <c r="AK27" s="215">
        <f>AK22*M13+AG27</f>
        <v>8256</v>
      </c>
      <c r="AL27" s="214">
        <f>AF27+W27</f>
        <v>3264</v>
      </c>
      <c r="AM27" s="215">
        <f>AG27+Y27</f>
        <v>5760</v>
      </c>
      <c r="AN27" s="214">
        <f>AL27+AN22*K13</f>
        <v>4416</v>
      </c>
      <c r="AO27" s="215">
        <f>AM27+AO22*M13</f>
        <v>10176</v>
      </c>
      <c r="AP27" s="214">
        <f>0</f>
        <v>0</v>
      </c>
      <c r="AQ27" s="215">
        <f>0</f>
        <v>0</v>
      </c>
    </row>
    <row r="28" spans="1:43" hidden="1" outlineLevel="1" x14ac:dyDescent="0.25">
      <c r="A28" s="19"/>
      <c r="B28" s="297" t="s">
        <v>403</v>
      </c>
      <c r="C28" s="28" t="s">
        <v>5</v>
      </c>
      <c r="D28" s="214">
        <f>$N$10</f>
        <v>500</v>
      </c>
      <c r="E28" s="291">
        <f>$O$10</f>
        <v>2500</v>
      </c>
      <c r="F28" s="215">
        <f>$P$10</f>
        <v>3000</v>
      </c>
      <c r="G28" s="214">
        <f>$N$10</f>
        <v>500</v>
      </c>
      <c r="H28" s="291">
        <f>$O$10</f>
        <v>2500</v>
      </c>
      <c r="I28" s="215">
        <f>$P$10</f>
        <v>3000</v>
      </c>
      <c r="J28" s="214">
        <f>$N$10</f>
        <v>500</v>
      </c>
      <c r="K28" s="291">
        <f>$O$10</f>
        <v>2500</v>
      </c>
      <c r="L28" s="215">
        <f>$P$10</f>
        <v>3000</v>
      </c>
      <c r="M28" s="289">
        <f>$N$11</f>
        <v>500</v>
      </c>
      <c r="N28" s="215">
        <f>$P$11</f>
        <v>3000</v>
      </c>
      <c r="O28" s="289">
        <f t="shared" ref="O28:P29" si="7">M28</f>
        <v>500</v>
      </c>
      <c r="P28" s="216">
        <f t="shared" si="7"/>
        <v>3000</v>
      </c>
      <c r="Q28" s="214">
        <f>$N$12</f>
        <v>5000</v>
      </c>
      <c r="R28" s="291">
        <f>$O$12</f>
        <v>10000</v>
      </c>
      <c r="S28" s="215">
        <f>$P$12</f>
        <v>15000</v>
      </c>
      <c r="T28" s="214">
        <f>$N$12</f>
        <v>5000</v>
      </c>
      <c r="U28" s="291">
        <f>$O$12</f>
        <v>10000</v>
      </c>
      <c r="V28" s="215">
        <f>$P$12</f>
        <v>15000</v>
      </c>
      <c r="W28" s="214">
        <f>$N$12</f>
        <v>5000</v>
      </c>
      <c r="X28" s="291">
        <f>$O$12</f>
        <v>10000</v>
      </c>
      <c r="Y28" s="215">
        <f>$P$12</f>
        <v>15000</v>
      </c>
      <c r="Z28" s="214">
        <f>W28+N13</f>
        <v>10000</v>
      </c>
      <c r="AA28" s="215">
        <f>Y28+P13</f>
        <v>30000</v>
      </c>
      <c r="AB28" s="214">
        <f>N14</f>
        <v>1000</v>
      </c>
      <c r="AC28" s="215">
        <f>P14</f>
        <v>6000</v>
      </c>
      <c r="AD28" s="214">
        <f>AB28+N13</f>
        <v>6000</v>
      </c>
      <c r="AE28" s="215">
        <f>AC28+P13</f>
        <v>21000</v>
      </c>
      <c r="AF28" s="214">
        <f>N15</f>
        <v>20000</v>
      </c>
      <c r="AG28" s="215">
        <f>P15</f>
        <v>75000</v>
      </c>
      <c r="AH28" s="214">
        <f>N16</f>
        <v>6000</v>
      </c>
      <c r="AI28" s="215">
        <f>P16</f>
        <v>20000</v>
      </c>
      <c r="AJ28" s="214">
        <f>AF28+N13</f>
        <v>25000</v>
      </c>
      <c r="AK28" s="215">
        <f>AG28+P13</f>
        <v>90000</v>
      </c>
      <c r="AL28" s="214">
        <f>AF28+N12</f>
        <v>25000</v>
      </c>
      <c r="AM28" s="215">
        <f>AG28+P12</f>
        <v>90000</v>
      </c>
      <c r="AN28" s="214">
        <f>AL28+N13</f>
        <v>30000</v>
      </c>
      <c r="AO28" s="215">
        <f>AM28+P13</f>
        <v>105000</v>
      </c>
      <c r="AP28" s="214">
        <f>0</f>
        <v>0</v>
      </c>
      <c r="AQ28" s="215">
        <f>0</f>
        <v>0</v>
      </c>
    </row>
    <row r="29" spans="1:43" hidden="1" outlineLevel="1" x14ac:dyDescent="0.25">
      <c r="A29" s="19"/>
      <c r="B29" s="297" t="s">
        <v>400</v>
      </c>
      <c r="C29" s="28" t="s">
        <v>5</v>
      </c>
      <c r="D29" s="214">
        <f>-$Q$10</f>
        <v>0</v>
      </c>
      <c r="E29" s="291">
        <f>-$R$10</f>
        <v>0</v>
      </c>
      <c r="F29" s="215">
        <f>-$S$10</f>
        <v>0</v>
      </c>
      <c r="G29" s="214">
        <f>-$Q$10</f>
        <v>0</v>
      </c>
      <c r="H29" s="291">
        <f>-$R$10</f>
        <v>0</v>
      </c>
      <c r="I29" s="215">
        <f>-$S$10</f>
        <v>0</v>
      </c>
      <c r="J29" s="214">
        <f>-$Q$10</f>
        <v>0</v>
      </c>
      <c r="K29" s="291">
        <f>-$R$10</f>
        <v>0</v>
      </c>
      <c r="L29" s="215">
        <f>-$S$10</f>
        <v>0</v>
      </c>
      <c r="M29" s="289">
        <f>0</f>
        <v>0</v>
      </c>
      <c r="N29" s="215">
        <v>0</v>
      </c>
      <c r="O29" s="289">
        <f t="shared" si="7"/>
        <v>0</v>
      </c>
      <c r="P29" s="216">
        <f t="shared" si="7"/>
        <v>0</v>
      </c>
      <c r="Q29" s="214">
        <f>$Q$12*Q22+D29</f>
        <v>-153.6</v>
      </c>
      <c r="R29" s="291">
        <f>$R$12*R22+E29</f>
        <v>-384</v>
      </c>
      <c r="S29" s="215">
        <f>$S$12*S22+F29</f>
        <v>-576</v>
      </c>
      <c r="T29" s="214">
        <f>$Q$12*T22+G29</f>
        <v>-153.6</v>
      </c>
      <c r="U29" s="291">
        <f>$R$12*U22+H29</f>
        <v>-384</v>
      </c>
      <c r="V29" s="215">
        <f>$S$12*V22+I29</f>
        <v>-576</v>
      </c>
      <c r="W29" s="214">
        <f>$Q$12*W22+J29</f>
        <v>-153.6</v>
      </c>
      <c r="X29" s="291">
        <f>$R$12*X22+K29</f>
        <v>-384</v>
      </c>
      <c r="Y29" s="215">
        <f>$S$12*Y22+L29</f>
        <v>-576</v>
      </c>
      <c r="Z29" s="214">
        <f>Q13*Z22</f>
        <v>-153.6</v>
      </c>
      <c r="AA29" s="215">
        <f>S13*AA22</f>
        <v>-576</v>
      </c>
      <c r="AB29" s="214">
        <f>Q14*AB22</f>
        <v>-153.6</v>
      </c>
      <c r="AC29" s="215">
        <f>S14*AC22</f>
        <v>-576</v>
      </c>
      <c r="AD29" s="214">
        <f t="shared" ref="AD29:AO29" si="8">AB29</f>
        <v>-153.6</v>
      </c>
      <c r="AE29" s="215">
        <f t="shared" si="8"/>
        <v>-576</v>
      </c>
      <c r="AF29" s="214">
        <f t="shared" si="8"/>
        <v>-153.6</v>
      </c>
      <c r="AG29" s="215">
        <f t="shared" si="8"/>
        <v>-576</v>
      </c>
      <c r="AH29" s="214">
        <f>AF29</f>
        <v>-153.6</v>
      </c>
      <c r="AI29" s="215">
        <f t="shared" ref="AI29" si="9">AG29</f>
        <v>-576</v>
      </c>
      <c r="AJ29" s="214">
        <f>AF29</f>
        <v>-153.6</v>
      </c>
      <c r="AK29" s="215">
        <f>AG29</f>
        <v>-576</v>
      </c>
      <c r="AL29" s="214">
        <f t="shared" si="8"/>
        <v>-153.6</v>
      </c>
      <c r="AM29" s="215">
        <f t="shared" si="8"/>
        <v>-576</v>
      </c>
      <c r="AN29" s="214">
        <f t="shared" si="8"/>
        <v>-153.6</v>
      </c>
      <c r="AO29" s="215">
        <f t="shared" si="8"/>
        <v>-576</v>
      </c>
      <c r="AP29" s="214">
        <f>AP22*$Q$17</f>
        <v>-1459.2</v>
      </c>
      <c r="AQ29" s="215">
        <f>AQ22*$S$17</f>
        <v>-1920</v>
      </c>
    </row>
    <row r="30" spans="1:43" collapsed="1" x14ac:dyDescent="0.25">
      <c r="A30" s="19"/>
      <c r="B30" s="298" t="s">
        <v>401</v>
      </c>
      <c r="C30" s="23" t="s">
        <v>5</v>
      </c>
      <c r="D30" s="217">
        <f>SUM(D27:D29)</f>
        <v>1268</v>
      </c>
      <c r="E30" s="292">
        <f t="shared" ref="E30:F30" si="10">SUM(E27:E29)</f>
        <v>3460</v>
      </c>
      <c r="F30" s="218">
        <f t="shared" si="10"/>
        <v>4344</v>
      </c>
      <c r="G30" s="217">
        <f>SUM(G27:G29)</f>
        <v>1268</v>
      </c>
      <c r="H30" s="292">
        <f t="shared" ref="H30:I30" si="11">SUM(H27:H29)</f>
        <v>3460</v>
      </c>
      <c r="I30" s="218">
        <f t="shared" si="11"/>
        <v>4344</v>
      </c>
      <c r="J30" s="217">
        <f>SUM(J27:J29)</f>
        <v>1268</v>
      </c>
      <c r="K30" s="292">
        <f t="shared" ref="K30:AQ30" si="12">SUM(K27:K29)</f>
        <v>3460</v>
      </c>
      <c r="L30" s="218">
        <f t="shared" si="12"/>
        <v>4344</v>
      </c>
      <c r="M30" s="290">
        <f t="shared" si="12"/>
        <v>1268</v>
      </c>
      <c r="N30" s="218">
        <f t="shared" si="12"/>
        <v>4344</v>
      </c>
      <c r="O30" s="290">
        <f t="shared" si="12"/>
        <v>1268</v>
      </c>
      <c r="P30" s="240">
        <f t="shared" si="12"/>
        <v>4344</v>
      </c>
      <c r="Q30" s="217">
        <f t="shared" si="12"/>
        <v>5806.4</v>
      </c>
      <c r="R30" s="292">
        <f t="shared" si="12"/>
        <v>10960</v>
      </c>
      <c r="S30" s="218">
        <f t="shared" si="12"/>
        <v>16344</v>
      </c>
      <c r="T30" s="217">
        <f t="shared" si="12"/>
        <v>5806.4</v>
      </c>
      <c r="U30" s="292">
        <f t="shared" si="12"/>
        <v>10960</v>
      </c>
      <c r="V30" s="218">
        <f t="shared" si="12"/>
        <v>16344</v>
      </c>
      <c r="W30" s="217">
        <f t="shared" si="12"/>
        <v>5806.4</v>
      </c>
      <c r="X30" s="292">
        <f t="shared" si="12"/>
        <v>10960</v>
      </c>
      <c r="Y30" s="218">
        <f t="shared" si="12"/>
        <v>16344</v>
      </c>
      <c r="Z30" s="217">
        <f t="shared" si="12"/>
        <v>11958.4</v>
      </c>
      <c r="AA30" s="218">
        <f t="shared" si="12"/>
        <v>35760</v>
      </c>
      <c r="AB30" s="217">
        <f>SUM(AB27:AB29)</f>
        <v>1998.4</v>
      </c>
      <c r="AC30" s="218">
        <f>SUM(AC27:AC29)</f>
        <v>9840</v>
      </c>
      <c r="AD30" s="217">
        <f>SUM(AD27:AD29)</f>
        <v>8150.4</v>
      </c>
      <c r="AE30" s="218">
        <f>SUM(AE27:AE29)</f>
        <v>29256</v>
      </c>
      <c r="AF30" s="217">
        <f t="shared" si="12"/>
        <v>22150.400000000001</v>
      </c>
      <c r="AG30" s="218">
        <f t="shared" si="12"/>
        <v>78264</v>
      </c>
      <c r="AH30" s="217">
        <f t="shared" si="12"/>
        <v>8150.4</v>
      </c>
      <c r="AI30" s="218">
        <f t="shared" si="12"/>
        <v>23264</v>
      </c>
      <c r="AJ30" s="217">
        <f t="shared" si="12"/>
        <v>28302.400000000001</v>
      </c>
      <c r="AK30" s="218">
        <f t="shared" si="12"/>
        <v>97680</v>
      </c>
      <c r="AL30" s="217">
        <f t="shared" si="12"/>
        <v>28110.400000000001</v>
      </c>
      <c r="AM30" s="218">
        <f t="shared" si="12"/>
        <v>95184</v>
      </c>
      <c r="AN30" s="217">
        <f t="shared" si="12"/>
        <v>34262.400000000001</v>
      </c>
      <c r="AO30" s="218">
        <f t="shared" si="12"/>
        <v>114600</v>
      </c>
      <c r="AP30" s="217">
        <f t="shared" si="12"/>
        <v>-1459.2</v>
      </c>
      <c r="AQ30" s="218">
        <f t="shared" si="12"/>
        <v>-1920</v>
      </c>
    </row>
    <row r="31" spans="1:43" x14ac:dyDescent="0.25">
      <c r="A31" s="19"/>
      <c r="B31" s="299" t="s">
        <v>402</v>
      </c>
      <c r="C31" s="23" t="s">
        <v>5</v>
      </c>
      <c r="D31" s="217">
        <f t="shared" ref="D31:AQ31" si="13">-PMT($L$4,$L$3,D26)+D30</f>
        <v>7013.3580057843628</v>
      </c>
      <c r="E31" s="292">
        <f t="shared" si="13"/>
        <v>14161.653967855849</v>
      </c>
      <c r="F31" s="218">
        <f t="shared" si="13"/>
        <v>20174.557251989529</v>
      </c>
      <c r="G31" s="217">
        <f t="shared" si="13"/>
        <v>6569.5106061958713</v>
      </c>
      <c r="H31" s="292">
        <f t="shared" si="13"/>
        <v>13199.984602080785</v>
      </c>
      <c r="I31" s="218">
        <f t="shared" si="13"/>
        <v>18769.040486625974</v>
      </c>
      <c r="J31" s="217">
        <f t="shared" si="13"/>
        <v>6125.6632066073789</v>
      </c>
      <c r="K31" s="292">
        <f t="shared" si="13"/>
        <v>12238.31523630572</v>
      </c>
      <c r="L31" s="218">
        <f t="shared" si="13"/>
        <v>17363.52372126242</v>
      </c>
      <c r="M31" s="290">
        <f t="shared" si="13"/>
        <v>10761.402713420512</v>
      </c>
      <c r="N31" s="218">
        <f t="shared" si="13"/>
        <v>35659.899859854675</v>
      </c>
      <c r="O31" s="290">
        <f t="shared" si="13"/>
        <v>9651.7842144492843</v>
      </c>
      <c r="P31" s="240">
        <f t="shared" si="13"/>
        <v>33440.66286191222</v>
      </c>
      <c r="Q31" s="217">
        <f t="shared" si="13"/>
        <v>17099.850500640507</v>
      </c>
      <c r="R31" s="292">
        <f t="shared" si="13"/>
        <v>34237.330289529782</v>
      </c>
      <c r="S31" s="218">
        <f t="shared" si="13"/>
        <v>49681.871346868917</v>
      </c>
      <c r="T31" s="217">
        <f t="shared" si="13"/>
        <v>16656.003101052011</v>
      </c>
      <c r="U31" s="292">
        <f t="shared" si="13"/>
        <v>33275.660923754709</v>
      </c>
      <c r="V31" s="218">
        <f t="shared" si="13"/>
        <v>48276.354581505359</v>
      </c>
      <c r="W31" s="217">
        <f t="shared" si="13"/>
        <v>16212.155701463522</v>
      </c>
      <c r="X31" s="292">
        <f t="shared" si="13"/>
        <v>32313.991557979643</v>
      </c>
      <c r="Y31" s="218">
        <f t="shared" si="13"/>
        <v>46870.837816141808</v>
      </c>
      <c r="Z31" s="217">
        <f t="shared" si="13"/>
        <v>27739.640874257475</v>
      </c>
      <c r="AA31" s="218">
        <f t="shared" si="13"/>
        <v>81500.940346480653</v>
      </c>
      <c r="AB31" s="217">
        <f t="shared" si="13"/>
        <v>12231.548379401331</v>
      </c>
      <c r="AC31" s="218">
        <f t="shared" si="13"/>
        <v>42758.682136146454</v>
      </c>
      <c r="AD31" s="217">
        <f t="shared" si="13"/>
        <v>23315.186152606795</v>
      </c>
      <c r="AE31" s="218">
        <f t="shared" si="13"/>
        <v>75983.267901121741</v>
      </c>
      <c r="AF31" s="217">
        <f t="shared" si="13"/>
        <v>52110.099472223177</v>
      </c>
      <c r="AG31" s="218">
        <f t="shared" si="13"/>
        <v>148342.57275724958</v>
      </c>
      <c r="AH31" s="217">
        <f t="shared" si="13"/>
        <v>23315.186152606795</v>
      </c>
      <c r="AI31" s="218">
        <f t="shared" si="13"/>
        <v>61360.901798012186</v>
      </c>
      <c r="AJ31" s="217">
        <f t="shared" si="13"/>
        <v>63193.737245428638</v>
      </c>
      <c r="AK31" s="218">
        <f t="shared" si="13"/>
        <v>181567.1585222249</v>
      </c>
      <c r="AL31" s="217">
        <f t="shared" si="13"/>
        <v>63618.191967079321</v>
      </c>
      <c r="AM31" s="218">
        <f t="shared" si="13"/>
        <v>182769.88685212901</v>
      </c>
      <c r="AN31" s="217">
        <f t="shared" si="13"/>
        <v>74701.829740284782</v>
      </c>
      <c r="AO31" s="218">
        <f t="shared" si="13"/>
        <v>215994.4726171043</v>
      </c>
      <c r="AP31" s="217">
        <f t="shared" si="13"/>
        <v>87310.279917698295</v>
      </c>
      <c r="AQ31" s="218">
        <f t="shared" si="13"/>
        <v>183016.41649520479</v>
      </c>
    </row>
    <row r="32" spans="1:43" x14ac:dyDescent="0.25">
      <c r="A32" s="19"/>
      <c r="B32" s="300" t="s">
        <v>3</v>
      </c>
      <c r="C32" s="287" t="s">
        <v>67</v>
      </c>
      <c r="D32" s="21">
        <f t="shared" ref="D32:AQ32" si="14">D31/$B$3</f>
        <v>6.1267152098462571E-3</v>
      </c>
      <c r="E32" s="24">
        <f t="shared" si="14"/>
        <v>1.2371309248705383E-2</v>
      </c>
      <c r="F32" s="22">
        <f t="shared" si="14"/>
        <v>1.7624049230872636E-2</v>
      </c>
      <c r="G32" s="21">
        <f t="shared" si="14"/>
        <v>5.7389798893811217E-3</v>
      </c>
      <c r="H32" s="24">
        <f t="shared" si="14"/>
        <v>1.1531216054364258E-2</v>
      </c>
      <c r="I32" s="22">
        <f t="shared" si="14"/>
        <v>1.6396220716066379E-2</v>
      </c>
      <c r="J32" s="21">
        <f t="shared" si="14"/>
        <v>5.3512445689159862E-3</v>
      </c>
      <c r="K32" s="24">
        <f t="shared" si="14"/>
        <v>1.0691122860023132E-2</v>
      </c>
      <c r="L32" s="22">
        <f t="shared" si="14"/>
        <v>1.5168392201260119E-2</v>
      </c>
      <c r="M32" s="24">
        <f t="shared" si="14"/>
        <v>9.4009245826629506E-3</v>
      </c>
      <c r="N32" s="22">
        <f t="shared" si="14"/>
        <v>3.1151703744878457E-2</v>
      </c>
      <c r="O32" s="24">
        <f t="shared" si="14"/>
        <v>8.4315862815001145E-3</v>
      </c>
      <c r="P32" s="24">
        <f t="shared" si="14"/>
        <v>2.9213027142552785E-2</v>
      </c>
      <c r="Q32" s="21">
        <f t="shared" si="14"/>
        <v>1.4938053078420381E-2</v>
      </c>
      <c r="R32" s="24">
        <f t="shared" si="14"/>
        <v>2.9908978274941576E-2</v>
      </c>
      <c r="S32" s="22">
        <f t="shared" si="14"/>
        <v>4.340098945233363E-2</v>
      </c>
      <c r="T32" s="21">
        <f t="shared" si="14"/>
        <v>1.4550317757955242E-2</v>
      </c>
      <c r="U32" s="24">
        <f t="shared" si="14"/>
        <v>2.9068885080600442E-2</v>
      </c>
      <c r="V32" s="22">
        <f t="shared" si="14"/>
        <v>4.2173160937527369E-2</v>
      </c>
      <c r="W32" s="21">
        <f t="shared" si="14"/>
        <v>1.416258243749011E-2</v>
      </c>
      <c r="X32" s="24">
        <f t="shared" si="14"/>
        <v>2.8228791886259316E-2</v>
      </c>
      <c r="Y32" s="22">
        <f t="shared" si="14"/>
        <v>4.0945332422721109E-2</v>
      </c>
      <c r="Z32" s="21">
        <f t="shared" si="14"/>
        <v>2.4232739797371707E-2</v>
      </c>
      <c r="AA32" s="22">
        <f t="shared" si="14"/>
        <v>7.1197427883436679E-2</v>
      </c>
      <c r="AB32" s="21">
        <f t="shared" si="14"/>
        <v>1.0685211482750678E-2</v>
      </c>
      <c r="AC32" s="22">
        <f t="shared" si="14"/>
        <v>3.7353043717495441E-2</v>
      </c>
      <c r="AD32" s="21">
        <f t="shared" si="14"/>
        <v>2.0367633522167142E-2</v>
      </c>
      <c r="AE32" s="22">
        <f t="shared" si="14"/>
        <v>6.6377310663404743E-2</v>
      </c>
      <c r="AF32" s="21">
        <f t="shared" si="14"/>
        <v>4.5522236104267602E-2</v>
      </c>
      <c r="AG32" s="22">
        <f t="shared" si="14"/>
        <v>0.12958880696379357</v>
      </c>
      <c r="AH32" s="21">
        <f t="shared" si="14"/>
        <v>2.0367633522167142E-2</v>
      </c>
      <c r="AI32" s="22">
        <f t="shared" si="14"/>
        <v>5.3603533432301835E-2</v>
      </c>
      <c r="AJ32" s="21">
        <f t="shared" si="14"/>
        <v>5.5204658143684061E-2</v>
      </c>
      <c r="AK32" s="22">
        <f t="shared" si="14"/>
        <v>0.15861307390970292</v>
      </c>
      <c r="AL32" s="21">
        <f t="shared" si="14"/>
        <v>5.5575452447480259E-2</v>
      </c>
      <c r="AM32" s="22">
        <f t="shared" si="14"/>
        <v>0.15966375091008689</v>
      </c>
      <c r="AN32" s="21">
        <f t="shared" si="14"/>
        <v>6.5257874486896725E-2</v>
      </c>
      <c r="AO32" s="22">
        <f t="shared" si="14"/>
        <v>0.1886880178559962</v>
      </c>
      <c r="AP32" s="21">
        <f t="shared" si="14"/>
        <v>7.6272339085857233E-2</v>
      </c>
      <c r="AQ32" s="22">
        <f t="shared" si="14"/>
        <v>0.15987911378086359</v>
      </c>
    </row>
    <row r="33" spans="1:43" x14ac:dyDescent="0.25">
      <c r="A33" s="19"/>
      <c r="B33" s="300" t="s">
        <v>2</v>
      </c>
      <c r="C33" s="287" t="s">
        <v>67</v>
      </c>
      <c r="D33" s="21">
        <f t="shared" ref="D33:AQ33" si="15">D31/$C$3</f>
        <v>1.5535797997603882E-2</v>
      </c>
      <c r="E33" s="24">
        <f t="shared" si="15"/>
        <v>3.1370506849231934E-2</v>
      </c>
      <c r="F33" s="22">
        <f t="shared" si="15"/>
        <v>4.4690125029907199E-2</v>
      </c>
      <c r="G33" s="21">
        <f t="shared" si="15"/>
        <v>1.4552599430514993E-2</v>
      </c>
      <c r="H33" s="24">
        <f t="shared" si="15"/>
        <v>2.9240243287206008E-2</v>
      </c>
      <c r="I33" s="22">
        <f t="shared" si="15"/>
        <v>4.1576662900792385E-2</v>
      </c>
      <c r="J33" s="21">
        <f t="shared" si="15"/>
        <v>1.35694008634261E-2</v>
      </c>
      <c r="K33" s="24">
        <f t="shared" si="15"/>
        <v>2.7109979725180079E-2</v>
      </c>
      <c r="L33" s="22">
        <f t="shared" si="15"/>
        <v>3.8463200771677572E-2</v>
      </c>
      <c r="M33" s="24">
        <f t="shared" si="15"/>
        <v>2.3838363675243387E-2</v>
      </c>
      <c r="N33" s="22">
        <f t="shared" si="15"/>
        <v>7.8992830592786223E-2</v>
      </c>
      <c r="O33" s="24">
        <f t="shared" si="15"/>
        <v>2.1380367257521168E-2</v>
      </c>
      <c r="P33" s="24">
        <f t="shared" si="15"/>
        <v>7.4076837757341779E-2</v>
      </c>
      <c r="Q33" s="21">
        <f t="shared" si="15"/>
        <v>3.7879119096454215E-2</v>
      </c>
      <c r="R33" s="24">
        <f t="shared" si="15"/>
        <v>7.5841593558561279E-2</v>
      </c>
      <c r="S33" s="22">
        <f t="shared" si="15"/>
        <v>0.11005391664753289</v>
      </c>
      <c r="T33" s="21">
        <f t="shared" si="15"/>
        <v>3.6895920529365314E-2</v>
      </c>
      <c r="U33" s="24">
        <f t="shared" si="15"/>
        <v>7.3711329996535332E-2</v>
      </c>
      <c r="V33" s="22">
        <f t="shared" si="15"/>
        <v>0.10694045451841808</v>
      </c>
      <c r="W33" s="21">
        <f t="shared" si="15"/>
        <v>3.5912721962276434E-2</v>
      </c>
      <c r="X33" s="24">
        <f t="shared" si="15"/>
        <v>7.1581066434509399E-2</v>
      </c>
      <c r="Y33" s="22">
        <f t="shared" si="15"/>
        <v>0.10382699238930326</v>
      </c>
      <c r="Z33" s="21">
        <f t="shared" si="15"/>
        <v>6.1448090457253433E-2</v>
      </c>
      <c r="AA33" s="22">
        <f t="shared" si="15"/>
        <v>0.18053864422625887</v>
      </c>
      <c r="AB33" s="21">
        <f t="shared" si="15"/>
        <v>2.7094989969650908E-2</v>
      </c>
      <c r="AC33" s="22">
        <f t="shared" si="15"/>
        <v>9.4717858087815063E-2</v>
      </c>
      <c r="AD33" s="21">
        <f t="shared" si="15"/>
        <v>5.164715989753902E-2</v>
      </c>
      <c r="AE33" s="22">
        <f t="shared" si="15"/>
        <v>0.16831604779565584</v>
      </c>
      <c r="AF33" s="21">
        <f t="shared" si="15"/>
        <v>0.1154328608874377</v>
      </c>
      <c r="AG33" s="22">
        <f t="shared" si="15"/>
        <v>0.32860439220423643</v>
      </c>
      <c r="AH33" s="21">
        <f t="shared" si="15"/>
        <v>5.164715989753902E-2</v>
      </c>
      <c r="AI33" s="22">
        <f t="shared" si="15"/>
        <v>0.1359249840801634</v>
      </c>
      <c r="AJ33" s="21">
        <f t="shared" si="15"/>
        <v>0.13998503081532582</v>
      </c>
      <c r="AK33" s="22">
        <f t="shared" si="15"/>
        <v>0.40220258191207725</v>
      </c>
      <c r="AL33" s="21">
        <f t="shared" si="15"/>
        <v>0.14092527125496337</v>
      </c>
      <c r="AM33" s="22">
        <f t="shared" si="15"/>
        <v>0.40486683266955675</v>
      </c>
      <c r="AN33" s="21">
        <f t="shared" si="15"/>
        <v>0.16547744118285146</v>
      </c>
      <c r="AO33" s="22">
        <f t="shared" si="15"/>
        <v>0.47846502237739752</v>
      </c>
      <c r="AP33" s="21">
        <f t="shared" si="15"/>
        <v>0.19340733366197382</v>
      </c>
      <c r="AQ33" s="22">
        <f t="shared" si="15"/>
        <v>0.40541293836273368</v>
      </c>
    </row>
    <row r="34" spans="1:43" x14ac:dyDescent="0.25">
      <c r="A34" s="19"/>
      <c r="B34" s="300" t="s">
        <v>1</v>
      </c>
      <c r="C34" s="287" t="s">
        <v>67</v>
      </c>
      <c r="D34" s="21">
        <f>D31/$D$3</f>
        <v>0.13310046011349588</v>
      </c>
      <c r="E34" s="24">
        <f t="shared" ref="E34:AQ34" si="16">E31/$D$3</f>
        <v>0.2687617910757033</v>
      </c>
      <c r="F34" s="22">
        <f t="shared" si="16"/>
        <v>0.38287548569617874</v>
      </c>
      <c r="G34" s="21">
        <f t="shared" si="16"/>
        <v>0.12467706392344215</v>
      </c>
      <c r="H34" s="24">
        <f t="shared" si="16"/>
        <v>0.25051109933058691</v>
      </c>
      <c r="I34" s="22">
        <f t="shared" si="16"/>
        <v>0.35620139776100862</v>
      </c>
      <c r="J34" s="21">
        <f t="shared" si="16"/>
        <v>0.1162536677333884</v>
      </c>
      <c r="K34" s="24">
        <f t="shared" si="16"/>
        <v>0.23226040758547048</v>
      </c>
      <c r="L34" s="22">
        <f t="shared" si="16"/>
        <v>0.3295273098258385</v>
      </c>
      <c r="M34" s="24">
        <f t="shared" si="16"/>
        <v>0.20423136127394964</v>
      </c>
      <c r="N34" s="22">
        <f t="shared" si="16"/>
        <v>0.67675841943805359</v>
      </c>
      <c r="O34" s="24">
        <f t="shared" si="16"/>
        <v>0.18317287079881533</v>
      </c>
      <c r="P34" s="24">
        <f t="shared" si="16"/>
        <v>0.63464143848778498</v>
      </c>
      <c r="Q34" s="21">
        <f t="shared" si="16"/>
        <v>0.32452328365813982</v>
      </c>
      <c r="R34" s="24">
        <f t="shared" si="16"/>
        <v>0.64976070105585537</v>
      </c>
      <c r="S34" s="22">
        <f t="shared" si="16"/>
        <v>0.94286929743410541</v>
      </c>
      <c r="T34" s="21">
        <f t="shared" si="16"/>
        <v>0.31609988746808598</v>
      </c>
      <c r="U34" s="24">
        <f t="shared" si="16"/>
        <v>0.63151000931073875</v>
      </c>
      <c r="V34" s="22">
        <f t="shared" si="16"/>
        <v>0.91619520949893518</v>
      </c>
      <c r="W34" s="21">
        <f t="shared" si="16"/>
        <v>0.30767649127803232</v>
      </c>
      <c r="X34" s="24">
        <f t="shared" si="16"/>
        <v>0.61325931756562235</v>
      </c>
      <c r="Y34" s="22">
        <f t="shared" si="16"/>
        <v>0.88952112156376506</v>
      </c>
      <c r="Z34" s="21">
        <f t="shared" si="16"/>
        <v>0.52644666944160678</v>
      </c>
      <c r="AA34" s="22">
        <f t="shared" si="16"/>
        <v>1.5467359075142428</v>
      </c>
      <c r="AB34" s="21">
        <f t="shared" si="16"/>
        <v>0.23213198525671533</v>
      </c>
      <c r="AC34" s="22">
        <f t="shared" si="16"/>
        <v>0.81148007295134728</v>
      </c>
      <c r="AD34" s="21">
        <f t="shared" si="16"/>
        <v>0.44247876723023616</v>
      </c>
      <c r="AE34" s="22">
        <f t="shared" si="16"/>
        <v>1.4420207709666546</v>
      </c>
      <c r="AF34" s="21">
        <f t="shared" si="16"/>
        <v>0.98895254036546887</v>
      </c>
      <c r="AG34" s="22">
        <f t="shared" si="16"/>
        <v>2.8152654794073171</v>
      </c>
      <c r="AH34" s="21">
        <f t="shared" si="16"/>
        <v>0.44247876723023616</v>
      </c>
      <c r="AI34" s="22">
        <f t="shared" si="16"/>
        <v>1.1645155224584969</v>
      </c>
      <c r="AJ34" s="21">
        <f t="shared" si="16"/>
        <v>1.1992993223389896</v>
      </c>
      <c r="AK34" s="22">
        <f t="shared" si="16"/>
        <v>3.4458061774226252</v>
      </c>
      <c r="AL34" s="21">
        <f t="shared" si="16"/>
        <v>1.2073546816550913</v>
      </c>
      <c r="AM34" s="22">
        <f t="shared" si="16"/>
        <v>3.4686317189064253</v>
      </c>
      <c r="AN34" s="21">
        <f t="shared" si="16"/>
        <v>1.417701463628612</v>
      </c>
      <c r="AO34" s="22">
        <f t="shared" si="16"/>
        <v>4.099172416921733</v>
      </c>
      <c r="AP34" s="21">
        <f t="shared" si="16"/>
        <v>1.6569863423625535</v>
      </c>
      <c r="AQ34" s="22">
        <f t="shared" si="16"/>
        <v>3.4733103919326616</v>
      </c>
    </row>
    <row r="35" spans="1:43" ht="15.75" thickBot="1" x14ac:dyDescent="0.3">
      <c r="A35" s="33"/>
      <c r="B35" s="301" t="s">
        <v>0</v>
      </c>
      <c r="C35" s="288" t="s">
        <v>67</v>
      </c>
      <c r="D35" s="35">
        <f t="shared" ref="D35:AQ35" si="17">D26/$E$3</f>
        <v>0.29494930954328746</v>
      </c>
      <c r="E35" s="37">
        <f t="shared" si="17"/>
        <v>0.54939055940681014</v>
      </c>
      <c r="F35" s="36">
        <f t="shared" si="17"/>
        <v>0.8126929473252813</v>
      </c>
      <c r="G35" s="35">
        <f t="shared" si="17"/>
        <v>0.27216352597341975</v>
      </c>
      <c r="H35" s="37">
        <f t="shared" si="17"/>
        <v>0.50002136167209676</v>
      </c>
      <c r="I35" s="36">
        <f t="shared" si="17"/>
        <v>0.74053796602070021</v>
      </c>
      <c r="J35" s="35">
        <f t="shared" si="17"/>
        <v>0.24937774240355204</v>
      </c>
      <c r="K35" s="37">
        <f t="shared" si="17"/>
        <v>0.45065216393738339</v>
      </c>
      <c r="L35" s="36">
        <f t="shared" si="17"/>
        <v>0.66838298471611923</v>
      </c>
      <c r="M35" s="37">
        <f t="shared" si="17"/>
        <v>0.48736259302217028</v>
      </c>
      <c r="N35" s="36">
        <f t="shared" si="17"/>
        <v>1.6076636185406654</v>
      </c>
      <c r="O35" s="37">
        <f t="shared" si="17"/>
        <v>0.430398134097501</v>
      </c>
      <c r="P35" s="37">
        <f t="shared" si="17"/>
        <v>1.4937347006913271</v>
      </c>
      <c r="Q35" s="35">
        <f t="shared" si="17"/>
        <v>0.57977160416663365</v>
      </c>
      <c r="R35" s="37">
        <f t="shared" si="17"/>
        <v>1.1949877605530617</v>
      </c>
      <c r="S35" s="36">
        <f t="shared" si="17"/>
        <v>1.7114655214700627</v>
      </c>
      <c r="T35" s="35">
        <f t="shared" si="17"/>
        <v>0.55698582059676605</v>
      </c>
      <c r="U35" s="37">
        <f t="shared" si="17"/>
        <v>1.1456185628183482</v>
      </c>
      <c r="V35" s="36">
        <f t="shared" si="17"/>
        <v>1.6393105401654817</v>
      </c>
      <c r="W35" s="35">
        <f t="shared" si="17"/>
        <v>0.53420003702689833</v>
      </c>
      <c r="X35" s="37">
        <f t="shared" si="17"/>
        <v>1.0962493650836349</v>
      </c>
      <c r="Y35" s="36">
        <f t="shared" si="17"/>
        <v>1.5671555588609007</v>
      </c>
      <c r="Z35" s="35">
        <f t="shared" si="17"/>
        <v>0.81016119359529604</v>
      </c>
      <c r="AA35" s="36">
        <f t="shared" si="17"/>
        <v>2.348201584561366</v>
      </c>
      <c r="AB35" s="35">
        <f t="shared" si="17"/>
        <v>0.52533889897194974</v>
      </c>
      <c r="AC35" s="36">
        <f t="shared" si="17"/>
        <v>1.6899456147651877</v>
      </c>
      <c r="AD35" s="35">
        <f t="shared" si="17"/>
        <v>0.77851427197047973</v>
      </c>
      <c r="AE35" s="36">
        <f t="shared" si="17"/>
        <v>2.3988366591610717</v>
      </c>
      <c r="AF35" s="35">
        <f t="shared" si="17"/>
        <v>1.5380403909660698</v>
      </c>
      <c r="AG35" s="36">
        <f t="shared" si="17"/>
        <v>3.5976220503091114</v>
      </c>
      <c r="AH35" s="35">
        <f t="shared" si="17"/>
        <v>0.77851427197047973</v>
      </c>
      <c r="AI35" s="36">
        <f t="shared" si="17"/>
        <v>1.9557797564136443</v>
      </c>
      <c r="AJ35" s="35">
        <f t="shared" si="17"/>
        <v>1.7912157639645998</v>
      </c>
      <c r="AK35" s="36">
        <f t="shared" si="17"/>
        <v>4.3065130947049957</v>
      </c>
      <c r="AL35" s="35">
        <f t="shared" si="17"/>
        <v>1.8228626855894161</v>
      </c>
      <c r="AM35" s="36">
        <f t="shared" si="17"/>
        <v>4.4963946244538926</v>
      </c>
      <c r="AN35" s="35">
        <f t="shared" si="17"/>
        <v>2.0760380585879461</v>
      </c>
      <c r="AO35" s="36">
        <f t="shared" si="17"/>
        <v>5.2052856688497764</v>
      </c>
      <c r="AP35" s="35">
        <f t="shared" si="17"/>
        <v>4.5571567139735398</v>
      </c>
      <c r="AQ35" s="36">
        <f t="shared" si="17"/>
        <v>9.4940764874448753</v>
      </c>
    </row>
    <row r="36" spans="1:43" ht="15.75" thickBot="1" x14ac:dyDescent="0.3">
      <c r="A36" s="320" t="s">
        <v>12</v>
      </c>
      <c r="B36" s="30" t="s">
        <v>10</v>
      </c>
      <c r="C36" s="31" t="s">
        <v>9</v>
      </c>
      <c r="D36" s="30">
        <v>1</v>
      </c>
      <c r="E36" s="31">
        <v>1</v>
      </c>
      <c r="F36" s="32">
        <v>1</v>
      </c>
      <c r="G36" s="30">
        <v>1</v>
      </c>
      <c r="H36" s="31">
        <v>1</v>
      </c>
      <c r="I36" s="32">
        <v>1</v>
      </c>
      <c r="J36" s="30">
        <v>1</v>
      </c>
      <c r="K36" s="31">
        <v>1</v>
      </c>
      <c r="L36" s="32">
        <v>1</v>
      </c>
      <c r="M36" s="30">
        <v>1</v>
      </c>
      <c r="N36" s="32">
        <v>1</v>
      </c>
      <c r="O36" s="31">
        <v>1</v>
      </c>
      <c r="P36" s="31">
        <v>1</v>
      </c>
      <c r="Q36" s="30">
        <v>1</v>
      </c>
      <c r="R36" s="31">
        <v>1</v>
      </c>
      <c r="S36" s="32">
        <v>1</v>
      </c>
      <c r="T36" s="30">
        <v>1</v>
      </c>
      <c r="U36" s="31">
        <v>1</v>
      </c>
      <c r="V36" s="32">
        <v>1</v>
      </c>
      <c r="W36" s="30">
        <v>1</v>
      </c>
      <c r="X36" s="31">
        <v>1</v>
      </c>
      <c r="Y36" s="32">
        <v>1</v>
      </c>
      <c r="Z36" s="30">
        <v>1</v>
      </c>
      <c r="AA36" s="32">
        <v>1</v>
      </c>
      <c r="AB36" s="30">
        <v>1</v>
      </c>
      <c r="AC36" s="32">
        <v>1</v>
      </c>
      <c r="AD36" s="30">
        <v>1</v>
      </c>
      <c r="AE36" s="32">
        <v>1</v>
      </c>
      <c r="AF36" s="30">
        <v>1</v>
      </c>
      <c r="AG36" s="32">
        <v>1</v>
      </c>
      <c r="AH36" s="30">
        <v>1</v>
      </c>
      <c r="AI36" s="32">
        <v>1</v>
      </c>
      <c r="AJ36" s="30">
        <v>1</v>
      </c>
      <c r="AK36" s="32">
        <v>1</v>
      </c>
      <c r="AL36" s="30">
        <v>1</v>
      </c>
      <c r="AM36" s="32">
        <v>1</v>
      </c>
      <c r="AN36" s="30">
        <v>1</v>
      </c>
      <c r="AO36" s="32">
        <v>1</v>
      </c>
      <c r="AP36" s="30">
        <v>1</v>
      </c>
      <c r="AQ36" s="32">
        <v>1</v>
      </c>
    </row>
    <row r="37" spans="1:43" x14ac:dyDescent="0.25">
      <c r="A37" s="321"/>
      <c r="B37" s="19" t="s">
        <v>8</v>
      </c>
      <c r="C37" s="23" t="s">
        <v>7</v>
      </c>
      <c r="D37" s="19">
        <f>10*$L$6*$L$5*D36</f>
        <v>6400</v>
      </c>
      <c r="E37" s="23">
        <f>10*$L$6*$L$5*E36</f>
        <v>6400</v>
      </c>
      <c r="F37" s="20">
        <f>10*$L$6*$L$5*F36</f>
        <v>6400</v>
      </c>
      <c r="G37" s="19">
        <f>10*$L$6*$L$5*G36</f>
        <v>6400</v>
      </c>
      <c r="H37" s="23">
        <v>6400</v>
      </c>
      <c r="I37" s="20">
        <f>10*$L$6*$L$5*I36</f>
        <v>6400</v>
      </c>
      <c r="J37" s="19">
        <f>10*$L$6*$L$5*J36</f>
        <v>6400</v>
      </c>
      <c r="K37" s="23">
        <v>6400</v>
      </c>
      <c r="L37" s="20">
        <f t="shared" ref="L37:AQ37" si="18">10*$L$6*$L$5*L36</f>
        <v>6400</v>
      </c>
      <c r="M37" s="19">
        <f t="shared" si="18"/>
        <v>6400</v>
      </c>
      <c r="N37" s="20">
        <f t="shared" si="18"/>
        <v>6400</v>
      </c>
      <c r="O37" s="23">
        <f t="shared" si="18"/>
        <v>6400</v>
      </c>
      <c r="P37" s="23">
        <f t="shared" si="18"/>
        <v>6400</v>
      </c>
      <c r="Q37" s="19">
        <f t="shared" si="18"/>
        <v>6400</v>
      </c>
      <c r="R37" s="23">
        <f t="shared" si="18"/>
        <v>6400</v>
      </c>
      <c r="S37" s="20">
        <f t="shared" si="18"/>
        <v>6400</v>
      </c>
      <c r="T37" s="19">
        <f t="shared" si="18"/>
        <v>6400</v>
      </c>
      <c r="U37" s="23">
        <f t="shared" si="18"/>
        <v>6400</v>
      </c>
      <c r="V37" s="20">
        <f t="shared" si="18"/>
        <v>6400</v>
      </c>
      <c r="W37" s="19">
        <f t="shared" si="18"/>
        <v>6400</v>
      </c>
      <c r="X37" s="23">
        <f t="shared" si="18"/>
        <v>6400</v>
      </c>
      <c r="Y37" s="20">
        <f t="shared" si="18"/>
        <v>6400</v>
      </c>
      <c r="Z37" s="19">
        <f t="shared" si="18"/>
        <v>6400</v>
      </c>
      <c r="AA37" s="20">
        <f t="shared" si="18"/>
        <v>6400</v>
      </c>
      <c r="AB37" s="19">
        <f t="shared" si="18"/>
        <v>6400</v>
      </c>
      <c r="AC37" s="20">
        <f t="shared" si="18"/>
        <v>6400</v>
      </c>
      <c r="AD37" s="19">
        <f t="shared" si="18"/>
        <v>6400</v>
      </c>
      <c r="AE37" s="20">
        <f t="shared" si="18"/>
        <v>6400</v>
      </c>
      <c r="AF37" s="19">
        <f t="shared" si="18"/>
        <v>6400</v>
      </c>
      <c r="AG37" s="20">
        <f t="shared" si="18"/>
        <v>6400</v>
      </c>
      <c r="AH37" s="19">
        <f t="shared" si="18"/>
        <v>6400</v>
      </c>
      <c r="AI37" s="20">
        <f t="shared" si="18"/>
        <v>6400</v>
      </c>
      <c r="AJ37" s="19">
        <f t="shared" si="18"/>
        <v>6400</v>
      </c>
      <c r="AK37" s="20">
        <f t="shared" si="18"/>
        <v>6400</v>
      </c>
      <c r="AL37" s="19">
        <f t="shared" si="18"/>
        <v>6400</v>
      </c>
      <c r="AM37" s="20">
        <f t="shared" si="18"/>
        <v>6400</v>
      </c>
      <c r="AN37" s="19">
        <f t="shared" si="18"/>
        <v>6400</v>
      </c>
      <c r="AO37" s="20">
        <f t="shared" si="18"/>
        <v>6400</v>
      </c>
      <c r="AP37" s="19">
        <f t="shared" si="18"/>
        <v>6400</v>
      </c>
      <c r="AQ37" s="20">
        <f t="shared" si="18"/>
        <v>6400</v>
      </c>
    </row>
    <row r="38" spans="1:43" hidden="1" outlineLevel="1" x14ac:dyDescent="0.25">
      <c r="A38" s="321"/>
      <c r="B38" s="19" t="s">
        <v>397</v>
      </c>
      <c r="C38" s="23" t="s">
        <v>4</v>
      </c>
      <c r="D38" s="214">
        <f>300*D36*$B$10</f>
        <v>36000</v>
      </c>
      <c r="E38" s="291">
        <f>300*E36*$C$10</f>
        <v>45000</v>
      </c>
      <c r="F38" s="215">
        <f>300*F36*$D$10</f>
        <v>81000</v>
      </c>
      <c r="G38" s="214">
        <f>250*G36*$B$10</f>
        <v>30000</v>
      </c>
      <c r="H38" s="291">
        <f>250*H36*$C$10</f>
        <v>37500</v>
      </c>
      <c r="I38" s="215">
        <f>250*I36*$D$10</f>
        <v>67500</v>
      </c>
      <c r="J38" s="214">
        <f>200*J36*$B$10</f>
        <v>24000</v>
      </c>
      <c r="K38" s="291">
        <f>200*K36*$C$10</f>
        <v>30000</v>
      </c>
      <c r="L38" s="215">
        <f>200*L36*$D$10</f>
        <v>54000</v>
      </c>
      <c r="M38" s="294">
        <f>1/0.6*M23</f>
        <v>45000</v>
      </c>
      <c r="N38" s="295">
        <f t="shared" ref="N38:P38" si="19">1/0.6*N23</f>
        <v>90000</v>
      </c>
      <c r="O38" s="293">
        <f t="shared" si="19"/>
        <v>30000</v>
      </c>
      <c r="P38" s="296">
        <f t="shared" si="19"/>
        <v>60000</v>
      </c>
      <c r="Q38" s="214">
        <f>Q23-D23+D38</f>
        <v>71000</v>
      </c>
      <c r="R38" s="291">
        <f t="shared" ref="R38:S38" si="20">R23-E23+E38</f>
        <v>125000</v>
      </c>
      <c r="S38" s="215">
        <f t="shared" si="20"/>
        <v>191000</v>
      </c>
      <c r="T38" s="214">
        <f>T23-G23+G38</f>
        <v>65000</v>
      </c>
      <c r="U38" s="291">
        <f t="shared" ref="U38:V38" si="21">U23-H23+H38</f>
        <v>117500</v>
      </c>
      <c r="V38" s="215">
        <f t="shared" si="21"/>
        <v>177500</v>
      </c>
      <c r="W38" s="214">
        <f>W23-J23+J38</f>
        <v>59000</v>
      </c>
      <c r="X38" s="291">
        <f t="shared" ref="X38:Y38" si="22">X23-K23+K38</f>
        <v>110000</v>
      </c>
      <c r="Y38" s="215">
        <f t="shared" si="22"/>
        <v>164000</v>
      </c>
      <c r="Z38" s="214">
        <f>Z23-$G23+$G38</f>
        <v>95000</v>
      </c>
      <c r="AA38" s="215">
        <f>AA23-$I23+$I38</f>
        <v>257500</v>
      </c>
      <c r="AB38" s="214">
        <f t="shared" ref="AB38" si="23">AB23-$G23+$G38</f>
        <v>45000</v>
      </c>
      <c r="AC38" s="215">
        <f t="shared" ref="AC38" si="24">AC23-$I23+$I38</f>
        <v>117500</v>
      </c>
      <c r="AD38" s="214">
        <f t="shared" ref="AD38" si="25">AD23-$G23+$G38</f>
        <v>75000</v>
      </c>
      <c r="AE38" s="215">
        <f t="shared" ref="AE38" si="26">AE23-$I23+$I38</f>
        <v>197500</v>
      </c>
      <c r="AF38" s="214">
        <f t="shared" ref="AF38" si="27">AF23-$G23+$G38</f>
        <v>130000</v>
      </c>
      <c r="AG38" s="215">
        <f t="shared" ref="AG38" si="28">AG23-$I23+$I38</f>
        <v>242500</v>
      </c>
      <c r="AH38" s="214">
        <f>AH23-$G23+$G38</f>
        <v>80000</v>
      </c>
      <c r="AI38" s="215">
        <f t="shared" ref="AI38" si="29">AI23-$I23+$I38</f>
        <v>167500</v>
      </c>
      <c r="AJ38" s="214">
        <f t="shared" ref="AJ38" si="30">AJ23-$G23+$G38</f>
        <v>160000</v>
      </c>
      <c r="AK38" s="215">
        <f t="shared" ref="AK38" si="31">AK23-$I23+$I38</f>
        <v>322500</v>
      </c>
      <c r="AL38" s="214">
        <f t="shared" ref="AL38" si="32">AL23-$G23+$G38</f>
        <v>165000</v>
      </c>
      <c r="AM38" s="215">
        <f t="shared" ref="AM38" si="33">AM23-$I23+$I38</f>
        <v>352500</v>
      </c>
      <c r="AN38" s="214">
        <f t="shared" ref="AN38" si="34">AN23-$G23+$G38</f>
        <v>195000</v>
      </c>
      <c r="AO38" s="215">
        <f t="shared" ref="AO38" si="35">AO23-$I23+$I38</f>
        <v>432500</v>
      </c>
      <c r="AP38" s="214">
        <f>$B$17*AP36*10000</f>
        <v>1200000</v>
      </c>
      <c r="AQ38" s="215">
        <f>$D$17*AQ36*10000</f>
        <v>2500000</v>
      </c>
    </row>
    <row r="39" spans="1:43" hidden="1" outlineLevel="1" x14ac:dyDescent="0.25">
      <c r="A39" s="321"/>
      <c r="B39" s="297" t="s">
        <v>398</v>
      </c>
      <c r="C39" s="124" t="s">
        <v>4</v>
      </c>
      <c r="D39" s="214">
        <f>$E$10</f>
        <v>25000</v>
      </c>
      <c r="E39" s="291">
        <f>$F$10</f>
        <v>40000</v>
      </c>
      <c r="F39" s="215">
        <f>$G$10</f>
        <v>60000</v>
      </c>
      <c r="G39" s="214">
        <f>$E$10</f>
        <v>25000</v>
      </c>
      <c r="H39" s="291">
        <f>$F$10</f>
        <v>40000</v>
      </c>
      <c r="I39" s="215">
        <f>$G$10</f>
        <v>60000</v>
      </c>
      <c r="J39" s="214">
        <f>$E$10</f>
        <v>25000</v>
      </c>
      <c r="K39" s="291">
        <f>$F$10</f>
        <v>40000</v>
      </c>
      <c r="L39" s="215">
        <f>$G$10</f>
        <v>60000</v>
      </c>
      <c r="M39" s="294">
        <f>$E$11</f>
        <v>50000</v>
      </c>
      <c r="N39" s="295">
        <f>$G$11</f>
        <v>200000</v>
      </c>
      <c r="O39" s="289">
        <f>O24</f>
        <v>50000</v>
      </c>
      <c r="P39" s="216">
        <f>P24</f>
        <v>200000</v>
      </c>
      <c r="Q39" s="214">
        <f>Q24</f>
        <v>35000</v>
      </c>
      <c r="R39" s="291">
        <f t="shared" ref="R39:S39" si="36">R24</f>
        <v>60000</v>
      </c>
      <c r="S39" s="215">
        <f t="shared" si="36"/>
        <v>90000</v>
      </c>
      <c r="T39" s="214">
        <f>T24</f>
        <v>35000</v>
      </c>
      <c r="U39" s="291">
        <f t="shared" ref="U39:V39" si="37">U24</f>
        <v>60000</v>
      </c>
      <c r="V39" s="215">
        <f t="shared" si="37"/>
        <v>90000</v>
      </c>
      <c r="W39" s="214">
        <f>W24</f>
        <v>35000</v>
      </c>
      <c r="X39" s="291">
        <f>X24</f>
        <v>60000</v>
      </c>
      <c r="Y39" s="215">
        <f t="shared" ref="Y39" si="38">Y24</f>
        <v>90000</v>
      </c>
      <c r="Z39" s="214">
        <f>Z24</f>
        <v>45000</v>
      </c>
      <c r="AA39" s="215">
        <f t="shared" ref="AA39:AO39" si="39">AA24</f>
        <v>120000</v>
      </c>
      <c r="AB39" s="214">
        <f t="shared" si="39"/>
        <v>50000</v>
      </c>
      <c r="AC39" s="215">
        <f t="shared" si="39"/>
        <v>160000</v>
      </c>
      <c r="AD39" s="214">
        <f t="shared" si="39"/>
        <v>60000</v>
      </c>
      <c r="AE39" s="215">
        <f t="shared" si="39"/>
        <v>190000</v>
      </c>
      <c r="AF39" s="214">
        <f t="shared" si="39"/>
        <v>125000</v>
      </c>
      <c r="AG39" s="215">
        <f t="shared" si="39"/>
        <v>310000</v>
      </c>
      <c r="AH39" s="214">
        <f t="shared" si="39"/>
        <v>55000</v>
      </c>
      <c r="AI39" s="215">
        <f t="shared" si="39"/>
        <v>150000</v>
      </c>
      <c r="AJ39" s="214">
        <f t="shared" si="39"/>
        <v>135000</v>
      </c>
      <c r="AK39" s="215">
        <f t="shared" si="39"/>
        <v>340000</v>
      </c>
      <c r="AL39" s="214">
        <f t="shared" si="39"/>
        <v>135000</v>
      </c>
      <c r="AM39" s="215">
        <f t="shared" si="39"/>
        <v>340000</v>
      </c>
      <c r="AN39" s="214">
        <f t="shared" si="39"/>
        <v>145000</v>
      </c>
      <c r="AO39" s="215">
        <f t="shared" si="39"/>
        <v>370000</v>
      </c>
      <c r="AP39" s="214">
        <f>E30</f>
        <v>3460</v>
      </c>
      <c r="AQ39" s="215">
        <f>G30</f>
        <v>1268</v>
      </c>
    </row>
    <row r="40" spans="1:43" hidden="1" outlineLevel="1" x14ac:dyDescent="0.25">
      <c r="A40" s="321"/>
      <c r="B40" s="297" t="s">
        <v>258</v>
      </c>
      <c r="C40" s="124" t="s">
        <v>4</v>
      </c>
      <c r="D40" s="214">
        <f>300*D36*$H$10</f>
        <v>0</v>
      </c>
      <c r="E40" s="291">
        <f>300*E36*$I$10</f>
        <v>33000</v>
      </c>
      <c r="F40" s="215">
        <f>300*F36*$J$10</f>
        <v>33000</v>
      </c>
      <c r="G40" s="214">
        <f>250*G36*$H$10</f>
        <v>0</v>
      </c>
      <c r="H40" s="291">
        <f>250*H36*$I$10</f>
        <v>27500</v>
      </c>
      <c r="I40" s="215">
        <f>250*I36*$J$10</f>
        <v>27500</v>
      </c>
      <c r="J40" s="214">
        <f>200*J36*$H$10</f>
        <v>0</v>
      </c>
      <c r="K40" s="291">
        <f>200*K36*$I$10</f>
        <v>22000</v>
      </c>
      <c r="L40" s="215">
        <f>200*L36*$J$10</f>
        <v>22000</v>
      </c>
      <c r="M40" s="294">
        <f>0</f>
        <v>0</v>
      </c>
      <c r="N40" s="295">
        <f>0</f>
        <v>0</v>
      </c>
      <c r="O40" s="289">
        <f>O25</f>
        <v>0</v>
      </c>
      <c r="P40" s="216">
        <f>P25</f>
        <v>0</v>
      </c>
      <c r="Q40" s="214">
        <f>Q25-D25+D40</f>
        <v>0</v>
      </c>
      <c r="R40" s="291">
        <f>R25-E25+E40</f>
        <v>35000</v>
      </c>
      <c r="S40" s="215">
        <f t="shared" ref="S40" si="40">S25-F25+F40</f>
        <v>35000</v>
      </c>
      <c r="T40" s="214">
        <f>T25-G25+G40</f>
        <v>0</v>
      </c>
      <c r="U40" s="291">
        <f>U25-H25+H40</f>
        <v>29500</v>
      </c>
      <c r="V40" s="215">
        <f t="shared" ref="V40" si="41">V25-I25+I40</f>
        <v>29500</v>
      </c>
      <c r="W40" s="214">
        <f>W25-J25+J40</f>
        <v>0</v>
      </c>
      <c r="X40" s="291">
        <f>X25-K25+K40</f>
        <v>24000</v>
      </c>
      <c r="Y40" s="215">
        <f t="shared" ref="Y40" si="42">Y25-L25+L40</f>
        <v>24000</v>
      </c>
      <c r="Z40" s="214">
        <f>Z25-$G25+$G40</f>
        <v>0</v>
      </c>
      <c r="AA40" s="215">
        <f>AA25-$I25+$I40</f>
        <v>31500</v>
      </c>
      <c r="AB40" s="214">
        <f t="shared" ref="AB40" si="43">AB25-$G25+$G40</f>
        <v>0</v>
      </c>
      <c r="AC40" s="215">
        <f t="shared" ref="AC40" si="44">AC25-$I25+$I40</f>
        <v>27500</v>
      </c>
      <c r="AD40" s="214">
        <f t="shared" ref="AD40" si="45">AD25-$G25+$G40</f>
        <v>0</v>
      </c>
      <c r="AE40" s="215">
        <f t="shared" ref="AE40" si="46">AE25-$I25+$I40</f>
        <v>29500</v>
      </c>
      <c r="AF40" s="214">
        <f t="shared" ref="AF40" si="47">AF25-$G25+$G40</f>
        <v>0</v>
      </c>
      <c r="AG40" s="215">
        <f t="shared" ref="AG40" si="48">AG25-$I25+$I40</f>
        <v>53900</v>
      </c>
      <c r="AH40" s="214">
        <f t="shared" ref="AH40" si="49">AH25-$G25+$G40</f>
        <v>0</v>
      </c>
      <c r="AI40" s="215">
        <f t="shared" ref="AI40" si="50">AI25-$I25+$I40</f>
        <v>29500</v>
      </c>
      <c r="AJ40" s="214">
        <f t="shared" ref="AJ40" si="51">AJ25-$G25+$G40</f>
        <v>0</v>
      </c>
      <c r="AK40" s="215">
        <f t="shared" ref="AK40" si="52">AK25-$I25+$I40</f>
        <v>55900</v>
      </c>
      <c r="AL40" s="214">
        <f t="shared" ref="AL40" si="53">AL25-$G25+$G40</f>
        <v>0</v>
      </c>
      <c r="AM40" s="215">
        <f t="shared" ref="AM40" si="54">AM25-$I25+$I40</f>
        <v>55900</v>
      </c>
      <c r="AN40" s="214">
        <f t="shared" ref="AN40" si="55">AN25-$G25+$G40</f>
        <v>0</v>
      </c>
      <c r="AO40" s="215">
        <f t="shared" ref="AO40" si="56">AO25-$I25+$I40</f>
        <v>57900</v>
      </c>
      <c r="AP40" s="214">
        <f>0</f>
        <v>0</v>
      </c>
      <c r="AQ40" s="215">
        <f>0</f>
        <v>0</v>
      </c>
    </row>
    <row r="41" spans="1:43" collapsed="1" x14ac:dyDescent="0.25">
      <c r="A41" s="321"/>
      <c r="B41" s="298" t="s">
        <v>6</v>
      </c>
      <c r="C41" s="23" t="s">
        <v>4</v>
      </c>
      <c r="D41" s="217">
        <f>SUM(D38:D40)</f>
        <v>61000</v>
      </c>
      <c r="E41" s="292">
        <f t="shared" ref="E41:F41" si="57">SUM(E38:E40)</f>
        <v>118000</v>
      </c>
      <c r="F41" s="218">
        <f t="shared" si="57"/>
        <v>174000</v>
      </c>
      <c r="G41" s="217">
        <f>SUM(G38:G40)</f>
        <v>55000</v>
      </c>
      <c r="H41" s="292">
        <f t="shared" ref="H41:I41" si="58">SUM(H38:H40)</f>
        <v>105000</v>
      </c>
      <c r="I41" s="218">
        <f t="shared" si="58"/>
        <v>155000</v>
      </c>
      <c r="J41" s="217">
        <f>SUM(J38:J40)</f>
        <v>49000</v>
      </c>
      <c r="K41" s="292">
        <f t="shared" ref="K41:AQ41" si="59">SUM(K38:K40)</f>
        <v>92000</v>
      </c>
      <c r="L41" s="218">
        <f t="shared" si="59"/>
        <v>136000</v>
      </c>
      <c r="M41" s="217">
        <f t="shared" si="59"/>
        <v>95000</v>
      </c>
      <c r="N41" s="218">
        <f>SUM(N38:N40)</f>
        <v>290000</v>
      </c>
      <c r="O41" s="290">
        <f t="shared" si="59"/>
        <v>80000</v>
      </c>
      <c r="P41" s="240">
        <f t="shared" si="59"/>
        <v>260000</v>
      </c>
      <c r="Q41" s="217">
        <f t="shared" si="59"/>
        <v>106000</v>
      </c>
      <c r="R41" s="292">
        <f t="shared" si="59"/>
        <v>220000</v>
      </c>
      <c r="S41" s="218">
        <f t="shared" si="59"/>
        <v>316000</v>
      </c>
      <c r="T41" s="217">
        <f t="shared" si="59"/>
        <v>100000</v>
      </c>
      <c r="U41" s="292">
        <f t="shared" si="59"/>
        <v>207000</v>
      </c>
      <c r="V41" s="218">
        <f t="shared" si="59"/>
        <v>297000</v>
      </c>
      <c r="W41" s="217">
        <f t="shared" si="59"/>
        <v>94000</v>
      </c>
      <c r="X41" s="292">
        <f>SUM(X38:X40)</f>
        <v>194000</v>
      </c>
      <c r="Y41" s="218">
        <f t="shared" si="59"/>
        <v>278000</v>
      </c>
      <c r="Z41" s="217">
        <f t="shared" si="59"/>
        <v>140000</v>
      </c>
      <c r="AA41" s="218">
        <f t="shared" si="59"/>
        <v>409000</v>
      </c>
      <c r="AB41" s="217">
        <f t="shared" si="59"/>
        <v>95000</v>
      </c>
      <c r="AC41" s="218">
        <f t="shared" si="59"/>
        <v>305000</v>
      </c>
      <c r="AD41" s="217">
        <f t="shared" si="59"/>
        <v>135000</v>
      </c>
      <c r="AE41" s="218">
        <f t="shared" si="59"/>
        <v>417000</v>
      </c>
      <c r="AF41" s="217">
        <f t="shared" si="59"/>
        <v>255000</v>
      </c>
      <c r="AG41" s="218">
        <f t="shared" si="59"/>
        <v>606400</v>
      </c>
      <c r="AH41" s="217">
        <f t="shared" si="59"/>
        <v>135000</v>
      </c>
      <c r="AI41" s="218">
        <f t="shared" si="59"/>
        <v>347000</v>
      </c>
      <c r="AJ41" s="217">
        <f t="shared" si="59"/>
        <v>295000</v>
      </c>
      <c r="AK41" s="218">
        <f t="shared" si="59"/>
        <v>718400</v>
      </c>
      <c r="AL41" s="217">
        <f t="shared" si="59"/>
        <v>300000</v>
      </c>
      <c r="AM41" s="218">
        <f t="shared" si="59"/>
        <v>748400</v>
      </c>
      <c r="AN41" s="217">
        <f t="shared" si="59"/>
        <v>340000</v>
      </c>
      <c r="AO41" s="218">
        <f t="shared" si="59"/>
        <v>860400</v>
      </c>
      <c r="AP41" s="217">
        <f t="shared" si="59"/>
        <v>1203460</v>
      </c>
      <c r="AQ41" s="218">
        <f t="shared" si="59"/>
        <v>2501268</v>
      </c>
    </row>
    <row r="42" spans="1:43" hidden="1" outlineLevel="1" x14ac:dyDescent="0.25">
      <c r="A42" s="321"/>
      <c r="B42" s="297" t="s">
        <v>399</v>
      </c>
      <c r="C42" s="28" t="s">
        <v>5</v>
      </c>
      <c r="D42" s="214">
        <f>$K$10*D37</f>
        <v>1280</v>
      </c>
      <c r="E42" s="291">
        <f>$L$10*E37</f>
        <v>1600</v>
      </c>
      <c r="F42" s="215">
        <f>$M$10*F37</f>
        <v>2240</v>
      </c>
      <c r="G42" s="214">
        <f>$K$10*G37</f>
        <v>1280</v>
      </c>
      <c r="H42" s="291">
        <f>$L$10*H37</f>
        <v>1600</v>
      </c>
      <c r="I42" s="215">
        <f>$M$10*I37</f>
        <v>2240</v>
      </c>
      <c r="J42" s="214">
        <f>$K$10*J37</f>
        <v>1280</v>
      </c>
      <c r="K42" s="291">
        <f>$L$10*K37</f>
        <v>1600</v>
      </c>
      <c r="L42" s="215">
        <f>$M$10*L37</f>
        <v>2240</v>
      </c>
      <c r="M42" s="214">
        <f>M37*$K$11</f>
        <v>1280</v>
      </c>
      <c r="N42" s="215">
        <f>N37*$M$11</f>
        <v>2240</v>
      </c>
      <c r="O42" s="289">
        <f>J42</f>
        <v>1280</v>
      </c>
      <c r="P42" s="216">
        <f>L42</f>
        <v>2240</v>
      </c>
      <c r="Q42" s="214">
        <f>Q27-D27+D42</f>
        <v>1472</v>
      </c>
      <c r="R42" s="291">
        <f t="shared" ref="R42:S42" si="60">R27-E27+E42</f>
        <v>1984</v>
      </c>
      <c r="S42" s="215">
        <f t="shared" si="60"/>
        <v>2816</v>
      </c>
      <c r="T42" s="214">
        <f>T27-G27+G42</f>
        <v>1472</v>
      </c>
      <c r="U42" s="291">
        <f t="shared" ref="U42:V42" si="61">U27-H27+H42</f>
        <v>1984</v>
      </c>
      <c r="V42" s="215">
        <f t="shared" si="61"/>
        <v>2816</v>
      </c>
      <c r="W42" s="214">
        <f>W27-J27+J42</f>
        <v>1472</v>
      </c>
      <c r="X42" s="291">
        <f t="shared" ref="X42:Y42" si="62">X27-K27+K42</f>
        <v>1984</v>
      </c>
      <c r="Y42" s="215">
        <f t="shared" si="62"/>
        <v>2816</v>
      </c>
      <c r="Z42" s="214">
        <f t="shared" ref="Z42" si="63">Z27-$G27+$G42</f>
        <v>2624</v>
      </c>
      <c r="AA42" s="215">
        <f t="shared" ref="AA42" si="64">AA27-$I27+$I42</f>
        <v>7232</v>
      </c>
      <c r="AB42" s="214">
        <f t="shared" ref="AB42" si="65">AB27-$G27+$G42</f>
        <v>1664</v>
      </c>
      <c r="AC42" s="215">
        <f t="shared" ref="AC42" si="66">AC27-$I27+$I42</f>
        <v>5312</v>
      </c>
      <c r="AD42" s="214">
        <f t="shared" ref="AD42" si="67">AD27-$G27+$G42</f>
        <v>2816</v>
      </c>
      <c r="AE42" s="215">
        <f t="shared" ref="AE42" si="68">AE27-$I27+$I42</f>
        <v>9728</v>
      </c>
      <c r="AF42" s="214">
        <f t="shared" ref="AF42" si="69">AF27-$G27+$G42</f>
        <v>2816</v>
      </c>
      <c r="AG42" s="215">
        <f t="shared" ref="AG42" si="70">AG27-$I27+$I42</f>
        <v>4736</v>
      </c>
      <c r="AH42" s="214">
        <f t="shared" ref="AH42" si="71">AH27-$G27+$G42</f>
        <v>2816</v>
      </c>
      <c r="AI42" s="215">
        <f t="shared" ref="AI42" si="72">AI27-$I27+$I42</f>
        <v>4736</v>
      </c>
      <c r="AJ42" s="214">
        <f t="shared" ref="AJ42" si="73">AJ27-$G27+$G42</f>
        <v>3968</v>
      </c>
      <c r="AK42" s="215">
        <f t="shared" ref="AK42" si="74">AK27-$I27+$I42</f>
        <v>9152</v>
      </c>
      <c r="AL42" s="214">
        <f t="shared" ref="AL42" si="75">AL27-$G27+$G42</f>
        <v>3776</v>
      </c>
      <c r="AM42" s="215">
        <f t="shared" ref="AM42" si="76">AM27-$I27+$I42</f>
        <v>6656</v>
      </c>
      <c r="AN42" s="214">
        <f t="shared" ref="AN42" si="77">AN27-$G27+$G42</f>
        <v>4928</v>
      </c>
      <c r="AO42" s="215">
        <f t="shared" ref="AO42" si="78">AO27-$I27+$I42</f>
        <v>11072</v>
      </c>
      <c r="AP42" s="214">
        <f>0</f>
        <v>0</v>
      </c>
      <c r="AQ42" s="215">
        <f>0</f>
        <v>0</v>
      </c>
    </row>
    <row r="43" spans="1:43" hidden="1" outlineLevel="1" x14ac:dyDescent="0.25">
      <c r="A43" s="321"/>
      <c r="B43" s="297" t="s">
        <v>403</v>
      </c>
      <c r="C43" s="28" t="s">
        <v>5</v>
      </c>
      <c r="D43" s="214">
        <f>$N$10</f>
        <v>500</v>
      </c>
      <c r="E43" s="291">
        <f>$O$10</f>
        <v>2500</v>
      </c>
      <c r="F43" s="215">
        <f>$P$10</f>
        <v>3000</v>
      </c>
      <c r="G43" s="214">
        <f>$N$10</f>
        <v>500</v>
      </c>
      <c r="H43" s="291">
        <f>$O$10</f>
        <v>2500</v>
      </c>
      <c r="I43" s="215">
        <f>$P$10</f>
        <v>3000</v>
      </c>
      <c r="J43" s="214">
        <f>$N$10</f>
        <v>500</v>
      </c>
      <c r="K43" s="291">
        <f>$O$10</f>
        <v>2500</v>
      </c>
      <c r="L43" s="215">
        <f>$P$10</f>
        <v>3000</v>
      </c>
      <c r="M43" s="214">
        <f>$N$11</f>
        <v>500</v>
      </c>
      <c r="N43" s="215">
        <f>$P$11</f>
        <v>3000</v>
      </c>
      <c r="O43" s="289">
        <f>G43</f>
        <v>500</v>
      </c>
      <c r="P43" s="216">
        <f>I43</f>
        <v>3000</v>
      </c>
      <c r="Q43" s="214">
        <f>Q28</f>
        <v>5000</v>
      </c>
      <c r="R43" s="291">
        <f t="shared" ref="R43:S43" si="79">R28</f>
        <v>10000</v>
      </c>
      <c r="S43" s="215">
        <f t="shared" si="79"/>
        <v>15000</v>
      </c>
      <c r="T43" s="214">
        <f>T28</f>
        <v>5000</v>
      </c>
      <c r="U43" s="291">
        <f t="shared" ref="U43:V43" si="80">U28</f>
        <v>10000</v>
      </c>
      <c r="V43" s="215">
        <f t="shared" si="80"/>
        <v>15000</v>
      </c>
      <c r="W43" s="214">
        <f>W28</f>
        <v>5000</v>
      </c>
      <c r="X43" s="291">
        <f t="shared" ref="X43:AO43" si="81">X28</f>
        <v>10000</v>
      </c>
      <c r="Y43" s="215">
        <f t="shared" si="81"/>
        <v>15000</v>
      </c>
      <c r="Z43" s="214">
        <f t="shared" si="81"/>
        <v>10000</v>
      </c>
      <c r="AA43" s="215">
        <f t="shared" si="81"/>
        <v>30000</v>
      </c>
      <c r="AB43" s="214">
        <f t="shared" si="81"/>
        <v>1000</v>
      </c>
      <c r="AC43" s="215">
        <f t="shared" si="81"/>
        <v>6000</v>
      </c>
      <c r="AD43" s="214">
        <f t="shared" si="81"/>
        <v>6000</v>
      </c>
      <c r="AE43" s="215">
        <f t="shared" si="81"/>
        <v>21000</v>
      </c>
      <c r="AF43" s="214">
        <f t="shared" si="81"/>
        <v>20000</v>
      </c>
      <c r="AG43" s="215">
        <f t="shared" si="81"/>
        <v>75000</v>
      </c>
      <c r="AH43" s="214">
        <f t="shared" si="81"/>
        <v>6000</v>
      </c>
      <c r="AI43" s="215">
        <f t="shared" si="81"/>
        <v>20000</v>
      </c>
      <c r="AJ43" s="214">
        <f t="shared" si="81"/>
        <v>25000</v>
      </c>
      <c r="AK43" s="215">
        <f t="shared" si="81"/>
        <v>90000</v>
      </c>
      <c r="AL43" s="214">
        <f t="shared" si="81"/>
        <v>25000</v>
      </c>
      <c r="AM43" s="215">
        <f t="shared" si="81"/>
        <v>90000</v>
      </c>
      <c r="AN43" s="214">
        <f t="shared" si="81"/>
        <v>30000</v>
      </c>
      <c r="AO43" s="215">
        <f t="shared" si="81"/>
        <v>105000</v>
      </c>
      <c r="AP43" s="214">
        <f>0</f>
        <v>0</v>
      </c>
      <c r="AQ43" s="215">
        <f>0</f>
        <v>0</v>
      </c>
    </row>
    <row r="44" spans="1:43" hidden="1" outlineLevel="1" x14ac:dyDescent="0.25">
      <c r="A44" s="321"/>
      <c r="B44" s="297" t="s">
        <v>400</v>
      </c>
      <c r="C44" s="28" t="s">
        <v>5</v>
      </c>
      <c r="D44" s="214">
        <f>-$Q$10</f>
        <v>0</v>
      </c>
      <c r="E44" s="291">
        <f>-$R$10</f>
        <v>0</v>
      </c>
      <c r="F44" s="215">
        <f>-$S$10</f>
        <v>0</v>
      </c>
      <c r="G44" s="214">
        <f>-$Q$10</f>
        <v>0</v>
      </c>
      <c r="H44" s="291">
        <f>-$R$10</f>
        <v>0</v>
      </c>
      <c r="I44" s="215">
        <f>-$S$10</f>
        <v>0</v>
      </c>
      <c r="J44" s="214">
        <f>-$Q$10</f>
        <v>0</v>
      </c>
      <c r="K44" s="291">
        <f>-$R$10</f>
        <v>0</v>
      </c>
      <c r="L44" s="215">
        <f>-$S$10</f>
        <v>0</v>
      </c>
      <c r="M44" s="214">
        <f>0</f>
        <v>0</v>
      </c>
      <c r="N44" s="215">
        <v>0</v>
      </c>
      <c r="O44" s="289">
        <f>G44</f>
        <v>0</v>
      </c>
      <c r="P44" s="216">
        <f>I44</f>
        <v>0</v>
      </c>
      <c r="Q44" s="214">
        <f>Q37*$Q$12</f>
        <v>-256</v>
      </c>
      <c r="R44" s="291">
        <f>R37*$R$12</f>
        <v>-640</v>
      </c>
      <c r="S44" s="215">
        <f>S37*$S$12</f>
        <v>-960</v>
      </c>
      <c r="T44" s="214">
        <f>T37*$Q$12</f>
        <v>-256</v>
      </c>
      <c r="U44" s="291">
        <f>U37*$R$12</f>
        <v>-640</v>
      </c>
      <c r="V44" s="215">
        <f>V37*$S$12</f>
        <v>-960</v>
      </c>
      <c r="W44" s="214">
        <f>W37*$Q$12</f>
        <v>-256</v>
      </c>
      <c r="X44" s="291">
        <f>X37*$R$12</f>
        <v>-640</v>
      </c>
      <c r="Y44" s="215">
        <f>Y37*$S$12</f>
        <v>-960</v>
      </c>
      <c r="Z44" s="214">
        <f>Z37*$Q$12</f>
        <v>-256</v>
      </c>
      <c r="AA44" s="215">
        <f>AA37*$S$12</f>
        <v>-960</v>
      </c>
      <c r="AB44" s="214">
        <f t="shared" ref="AB44" si="82">AB37*$Q$12</f>
        <v>-256</v>
      </c>
      <c r="AC44" s="215">
        <f t="shared" ref="AC44" si="83">AC37*$S$12</f>
        <v>-960</v>
      </c>
      <c r="AD44" s="214">
        <f t="shared" ref="AD44" si="84">AD37*$Q$12</f>
        <v>-256</v>
      </c>
      <c r="AE44" s="215">
        <f t="shared" ref="AE44" si="85">AE37*$S$12</f>
        <v>-960</v>
      </c>
      <c r="AF44" s="214">
        <f t="shared" ref="AF44" si="86">AF37*$Q$12</f>
        <v>-256</v>
      </c>
      <c r="AG44" s="215">
        <f t="shared" ref="AG44" si="87">AG37*$S$12</f>
        <v>-960</v>
      </c>
      <c r="AH44" s="214">
        <f t="shared" ref="AH44" si="88">AH37*$Q$12</f>
        <v>-256</v>
      </c>
      <c r="AI44" s="215">
        <f t="shared" ref="AI44" si="89">AI37*$S$12</f>
        <v>-960</v>
      </c>
      <c r="AJ44" s="214">
        <f t="shared" ref="AJ44" si="90">AJ37*$Q$12</f>
        <v>-256</v>
      </c>
      <c r="AK44" s="215">
        <f t="shared" ref="AK44" si="91">AK37*$S$12</f>
        <v>-960</v>
      </c>
      <c r="AL44" s="214">
        <f t="shared" ref="AL44" si="92">AL37*$Q$12</f>
        <v>-256</v>
      </c>
      <c r="AM44" s="215">
        <f t="shared" ref="AM44" si="93">AM37*$S$12</f>
        <v>-960</v>
      </c>
      <c r="AN44" s="214">
        <f t="shared" ref="AN44" si="94">AN37*$Q$12</f>
        <v>-256</v>
      </c>
      <c r="AO44" s="215">
        <f t="shared" ref="AO44" si="95">AO37*$S$12</f>
        <v>-960</v>
      </c>
      <c r="AP44" s="214">
        <f>AP37*$Q$17</f>
        <v>-2432</v>
      </c>
      <c r="AQ44" s="215">
        <f>AQ37*$S$17</f>
        <v>-3200</v>
      </c>
    </row>
    <row r="45" spans="1:43" collapsed="1" x14ac:dyDescent="0.25">
      <c r="A45" s="321"/>
      <c r="B45" s="298" t="s">
        <v>401</v>
      </c>
      <c r="C45" s="23" t="s">
        <v>5</v>
      </c>
      <c r="D45" s="217">
        <f>SUM(D42:D44)</f>
        <v>1780</v>
      </c>
      <c r="E45" s="292">
        <f t="shared" ref="E45:F45" si="96">SUM(E42:E44)</f>
        <v>4100</v>
      </c>
      <c r="F45" s="218">
        <f t="shared" si="96"/>
        <v>5240</v>
      </c>
      <c r="G45" s="217">
        <f>SUM(G42:G44)</f>
        <v>1780</v>
      </c>
      <c r="H45" s="292">
        <f t="shared" ref="H45:I45" si="97">SUM(H42:H44)</f>
        <v>4100</v>
      </c>
      <c r="I45" s="218">
        <f t="shared" si="97"/>
        <v>5240</v>
      </c>
      <c r="J45" s="217">
        <f>SUM(J42:J44)</f>
        <v>1780</v>
      </c>
      <c r="K45" s="292">
        <f t="shared" ref="K45:AQ45" si="98">SUM(K42:K44)</f>
        <v>4100</v>
      </c>
      <c r="L45" s="218">
        <f t="shared" si="98"/>
        <v>5240</v>
      </c>
      <c r="M45" s="217">
        <f t="shared" si="98"/>
        <v>1780</v>
      </c>
      <c r="N45" s="218">
        <f t="shared" si="98"/>
        <v>5240</v>
      </c>
      <c r="O45" s="290">
        <f t="shared" si="98"/>
        <v>1780</v>
      </c>
      <c r="P45" s="240">
        <f t="shared" si="98"/>
        <v>5240</v>
      </c>
      <c r="Q45" s="217">
        <f t="shared" si="98"/>
        <v>6216</v>
      </c>
      <c r="R45" s="292">
        <f t="shared" si="98"/>
        <v>11344</v>
      </c>
      <c r="S45" s="218">
        <f t="shared" si="98"/>
        <v>16856</v>
      </c>
      <c r="T45" s="217">
        <f t="shared" si="98"/>
        <v>6216</v>
      </c>
      <c r="U45" s="292">
        <f t="shared" si="98"/>
        <v>11344</v>
      </c>
      <c r="V45" s="218">
        <f t="shared" si="98"/>
        <v>16856</v>
      </c>
      <c r="W45" s="217">
        <f t="shared" si="98"/>
        <v>6216</v>
      </c>
      <c r="X45" s="292">
        <f t="shared" si="98"/>
        <v>11344</v>
      </c>
      <c r="Y45" s="218">
        <f t="shared" si="98"/>
        <v>16856</v>
      </c>
      <c r="Z45" s="217">
        <f t="shared" si="98"/>
        <v>12368</v>
      </c>
      <c r="AA45" s="218">
        <f t="shared" si="98"/>
        <v>36272</v>
      </c>
      <c r="AB45" s="217">
        <f>SUM(AB42:AB44)</f>
        <v>2408</v>
      </c>
      <c r="AC45" s="218">
        <f>SUM(AC42:AC44)</f>
        <v>10352</v>
      </c>
      <c r="AD45" s="217">
        <f>SUM(AD42:AD44)</f>
        <v>8560</v>
      </c>
      <c r="AE45" s="218">
        <f>SUM(AE42:AE44)</f>
        <v>29768</v>
      </c>
      <c r="AF45" s="217">
        <f t="shared" si="98"/>
        <v>22560</v>
      </c>
      <c r="AG45" s="218">
        <f t="shared" si="98"/>
        <v>78776</v>
      </c>
      <c r="AH45" s="217">
        <f t="shared" si="98"/>
        <v>8560</v>
      </c>
      <c r="AI45" s="218">
        <f t="shared" si="98"/>
        <v>23776</v>
      </c>
      <c r="AJ45" s="217">
        <f t="shared" si="98"/>
        <v>28712</v>
      </c>
      <c r="AK45" s="218">
        <f t="shared" si="98"/>
        <v>98192</v>
      </c>
      <c r="AL45" s="217">
        <f t="shared" si="98"/>
        <v>28520</v>
      </c>
      <c r="AM45" s="218">
        <f t="shared" si="98"/>
        <v>95696</v>
      </c>
      <c r="AN45" s="217">
        <f t="shared" si="98"/>
        <v>34672</v>
      </c>
      <c r="AO45" s="218">
        <f t="shared" si="98"/>
        <v>115112</v>
      </c>
      <c r="AP45" s="217">
        <f t="shared" si="98"/>
        <v>-2432</v>
      </c>
      <c r="AQ45" s="218">
        <f t="shared" si="98"/>
        <v>-3200</v>
      </c>
    </row>
    <row r="46" spans="1:43" x14ac:dyDescent="0.25">
      <c r="A46" s="321"/>
      <c r="B46" s="299" t="s">
        <v>402</v>
      </c>
      <c r="C46" s="23" t="s">
        <v>5</v>
      </c>
      <c r="D46" s="217">
        <f t="shared" ref="D46:AQ46" si="99">-PMT($L$4,$L$3,D41)+D45</f>
        <v>9300.7476041383288</v>
      </c>
      <c r="E46" s="292">
        <f t="shared" si="99"/>
        <v>18648.33143095611</v>
      </c>
      <c r="F46" s="218">
        <f t="shared" si="99"/>
        <v>26692.624313443754</v>
      </c>
      <c r="G46" s="217">
        <f t="shared" si="99"/>
        <v>8561.0019381575094</v>
      </c>
      <c r="H46" s="292">
        <f t="shared" si="99"/>
        <v>17045.549154664332</v>
      </c>
      <c r="I46" s="218">
        <f t="shared" si="99"/>
        <v>24350.096371171159</v>
      </c>
      <c r="J46" s="217">
        <f t="shared" si="99"/>
        <v>7821.256272176689</v>
      </c>
      <c r="K46" s="292">
        <f t="shared" si="99"/>
        <v>15442.766878372562</v>
      </c>
      <c r="L46" s="218">
        <f t="shared" si="99"/>
        <v>22007.568428898569</v>
      </c>
      <c r="M46" s="217">
        <f t="shared" si="99"/>
        <v>13492.639711362968</v>
      </c>
      <c r="N46" s="218">
        <f t="shared" si="99"/>
        <v>40994.373855739592</v>
      </c>
      <c r="O46" s="290">
        <f t="shared" si="99"/>
        <v>11643.275546410921</v>
      </c>
      <c r="P46" s="240">
        <f t="shared" si="99"/>
        <v>37295.645525835498</v>
      </c>
      <c r="Q46" s="217">
        <f t="shared" si="99"/>
        <v>19284.840098994471</v>
      </c>
      <c r="R46" s="292">
        <f t="shared" si="99"/>
        <v>38468.007752630037</v>
      </c>
      <c r="S46" s="218">
        <f t="shared" si="99"/>
        <v>55815.938408323142</v>
      </c>
      <c r="T46" s="217">
        <f t="shared" si="99"/>
        <v>18545.094433013655</v>
      </c>
      <c r="U46" s="292">
        <f t="shared" si="99"/>
        <v>36865.225476338259</v>
      </c>
      <c r="V46" s="218">
        <f t="shared" si="99"/>
        <v>53473.410466050547</v>
      </c>
      <c r="W46" s="217">
        <f t="shared" si="99"/>
        <v>17805.348767032832</v>
      </c>
      <c r="X46" s="292">
        <f t="shared" si="99"/>
        <v>35262.443200046488</v>
      </c>
      <c r="Y46" s="218">
        <f t="shared" si="99"/>
        <v>51130.882523777953</v>
      </c>
      <c r="Z46" s="217">
        <f t="shared" si="99"/>
        <v>29628.732206219112</v>
      </c>
      <c r="AA46" s="218">
        <f t="shared" si="99"/>
        <v>86697.996231025842</v>
      </c>
      <c r="AB46" s="217">
        <f t="shared" si="99"/>
        <v>14120.639711362968</v>
      </c>
      <c r="AC46" s="218">
        <f t="shared" si="99"/>
        <v>47955.738020691642</v>
      </c>
      <c r="AD46" s="217">
        <f t="shared" si="99"/>
        <v>25204.277484568429</v>
      </c>
      <c r="AE46" s="218">
        <f t="shared" si="99"/>
        <v>81180.323785666929</v>
      </c>
      <c r="AF46" s="217">
        <f t="shared" si="99"/>
        <v>53999.190804184815</v>
      </c>
      <c r="AG46" s="218">
        <f t="shared" si="99"/>
        <v>153539.62864179478</v>
      </c>
      <c r="AH46" s="217">
        <f t="shared" si="99"/>
        <v>25204.277484568429</v>
      </c>
      <c r="AI46" s="218">
        <f t="shared" si="99"/>
        <v>66557.957682557375</v>
      </c>
      <c r="AJ46" s="217">
        <f t="shared" si="99"/>
        <v>65082.828577390275</v>
      </c>
      <c r="AK46" s="218">
        <f t="shared" si="99"/>
        <v>186764.21440677007</v>
      </c>
      <c r="AL46" s="217">
        <f t="shared" si="99"/>
        <v>65507.283299040959</v>
      </c>
      <c r="AM46" s="218">
        <f t="shared" si="99"/>
        <v>187966.94273667416</v>
      </c>
      <c r="AN46" s="217">
        <f t="shared" si="99"/>
        <v>76590.921072246419</v>
      </c>
      <c r="AO46" s="218">
        <f t="shared" si="99"/>
        <v>221191.52850164945</v>
      </c>
      <c r="AP46" s="217">
        <f t="shared" si="99"/>
        <v>145943.71986354611</v>
      </c>
      <c r="AQ46" s="218">
        <f t="shared" si="99"/>
        <v>305183.69374275196</v>
      </c>
    </row>
    <row r="47" spans="1:43" x14ac:dyDescent="0.25">
      <c r="A47" s="321"/>
      <c r="B47" s="300" t="s">
        <v>3</v>
      </c>
      <c r="C47" s="287" t="s">
        <v>67</v>
      </c>
      <c r="D47" s="21">
        <f t="shared" ref="D47:AQ47" si="100">D46/$B$4</f>
        <v>1.200589154880432E-3</v>
      </c>
      <c r="E47" s="24">
        <f t="shared" si="100"/>
        <v>2.4072241743943153E-3</v>
      </c>
      <c r="F47" s="22">
        <f t="shared" si="100"/>
        <v>3.4456235810290327E-3</v>
      </c>
      <c r="G47" s="21">
        <f t="shared" si="100"/>
        <v>1.1050989145527401E-3</v>
      </c>
      <c r="H47" s="24">
        <f t="shared" si="100"/>
        <v>2.2003286536843155E-3</v>
      </c>
      <c r="I47" s="22">
        <f t="shared" si="100"/>
        <v>3.1432378199913419E-3</v>
      </c>
      <c r="J47" s="21">
        <f t="shared" si="100"/>
        <v>1.0096086742250479E-3</v>
      </c>
      <c r="K47" s="24">
        <f t="shared" si="100"/>
        <v>1.9934331329743171E-3</v>
      </c>
      <c r="L47" s="22">
        <f t="shared" si="100"/>
        <v>2.840852058953651E-3</v>
      </c>
      <c r="M47" s="21">
        <f t="shared" si="100"/>
        <v>1.7417005167373527E-3</v>
      </c>
      <c r="N47" s="22">
        <f t="shared" si="100"/>
        <v>5.2917682273644108E-3</v>
      </c>
      <c r="O47" s="24">
        <f t="shared" si="100"/>
        <v>1.5029749159181228E-3</v>
      </c>
      <c r="P47" s="24">
        <f t="shared" si="100"/>
        <v>4.8143170257259511E-3</v>
      </c>
      <c r="Q47" s="21">
        <f t="shared" si="100"/>
        <v>2.4893880429734628E-3</v>
      </c>
      <c r="R47" s="24">
        <f t="shared" si="100"/>
        <v>4.9656516748303658E-3</v>
      </c>
      <c r="S47" s="22">
        <f t="shared" si="100"/>
        <v>7.2050133144877741E-3</v>
      </c>
      <c r="T47" s="21">
        <f t="shared" si="100"/>
        <v>2.3938978026457713E-3</v>
      </c>
      <c r="U47" s="24">
        <f t="shared" si="100"/>
        <v>4.758756154120366E-3</v>
      </c>
      <c r="V47" s="22">
        <f t="shared" si="100"/>
        <v>6.9026275534500832E-3</v>
      </c>
      <c r="W47" s="21">
        <f t="shared" si="100"/>
        <v>2.298407562318079E-3</v>
      </c>
      <c r="X47" s="24">
        <f t="shared" si="100"/>
        <v>4.5518606334103671E-3</v>
      </c>
      <c r="Y47" s="22">
        <f t="shared" si="100"/>
        <v>6.6002417924123915E-3</v>
      </c>
      <c r="Z47" s="21">
        <f t="shared" si="100"/>
        <v>3.8246317472173589E-3</v>
      </c>
      <c r="AA47" s="22">
        <f t="shared" si="100"/>
        <v>1.119143088868688E-2</v>
      </c>
      <c r="AB47" s="21">
        <f t="shared" si="100"/>
        <v>1.8227660419355028E-3</v>
      </c>
      <c r="AC47" s="22">
        <f t="shared" si="100"/>
        <v>6.1903775301150807E-3</v>
      </c>
      <c r="AD47" s="21">
        <f t="shared" si="100"/>
        <v>3.2534999865070908E-3</v>
      </c>
      <c r="AE47" s="22">
        <f t="shared" si="100"/>
        <v>1.0479180865351876E-2</v>
      </c>
      <c r="AF47" s="21">
        <f t="shared" si="100"/>
        <v>6.9704980299623688E-3</v>
      </c>
      <c r="AG47" s="22">
        <f t="shared" si="100"/>
        <v>1.9819698462700711E-2</v>
      </c>
      <c r="AH47" s="21">
        <f t="shared" si="100"/>
        <v>3.2534999865070908E-3</v>
      </c>
      <c r="AI47" s="22">
        <f t="shared" si="100"/>
        <v>8.5916493561349894E-3</v>
      </c>
      <c r="AJ47" s="21">
        <f t="shared" si="100"/>
        <v>8.4012319745339556E-3</v>
      </c>
      <c r="AK47" s="22">
        <f t="shared" si="100"/>
        <v>2.4108501797937509E-2</v>
      </c>
      <c r="AL47" s="21">
        <f t="shared" si="100"/>
        <v>8.4560228104152424E-3</v>
      </c>
      <c r="AM47" s="22">
        <f t="shared" si="100"/>
        <v>2.4263756262482682E-2</v>
      </c>
      <c r="AN47" s="21">
        <f t="shared" si="100"/>
        <v>9.88675675498683E-3</v>
      </c>
      <c r="AO47" s="22">
        <f t="shared" si="100"/>
        <v>2.855255959771948E-2</v>
      </c>
      <c r="AP47" s="21">
        <f t="shared" si="100"/>
        <v>1.8839178821831334E-2</v>
      </c>
      <c r="AQ47" s="22">
        <f t="shared" si="100"/>
        <v>3.9394707667464376E-2</v>
      </c>
    </row>
    <row r="48" spans="1:43" x14ac:dyDescent="0.25">
      <c r="A48" s="321"/>
      <c r="B48" s="300" t="s">
        <v>2</v>
      </c>
      <c r="C48" s="287" t="s">
        <v>67</v>
      </c>
      <c r="D48" s="21">
        <f t="shared" ref="D48:AQ48" si="101">D46/$C$4</f>
        <v>5.4907056584362285E-3</v>
      </c>
      <c r="E48" s="24">
        <f t="shared" si="101"/>
        <v>1.1009061127815764E-2</v>
      </c>
      <c r="F48" s="22">
        <f t="shared" si="101"/>
        <v>1.5758017483575859E-2</v>
      </c>
      <c r="G48" s="21">
        <f t="shared" si="101"/>
        <v>5.0539960640163866E-3</v>
      </c>
      <c r="H48" s="24">
        <f t="shared" si="101"/>
        <v>1.0062857006572773E-2</v>
      </c>
      <c r="I48" s="22">
        <f t="shared" si="101"/>
        <v>1.4375103767913027E-2</v>
      </c>
      <c r="J48" s="21">
        <f t="shared" si="101"/>
        <v>4.6172864695965448E-3</v>
      </c>
      <c r="K48" s="24">
        <f t="shared" si="101"/>
        <v>9.1166528853297863E-3</v>
      </c>
      <c r="L48" s="22">
        <f t="shared" si="101"/>
        <v>1.2992190052250198E-2</v>
      </c>
      <c r="M48" s="21">
        <f t="shared" si="101"/>
        <v>7.9653933601486603E-3</v>
      </c>
      <c r="N48" s="22">
        <f t="shared" si="101"/>
        <v>2.4201069642359456E-2</v>
      </c>
      <c r="O48" s="24">
        <f t="shared" si="101"/>
        <v>6.8736193740990582E-3</v>
      </c>
      <c r="P48" s="24">
        <f t="shared" si="101"/>
        <v>2.2017521670260252E-2</v>
      </c>
      <c r="Q48" s="21">
        <f t="shared" si="101"/>
        <v>1.1384824657156879E-2</v>
      </c>
      <c r="R48" s="24">
        <f t="shared" si="101"/>
        <v>2.2709626884418896E-2</v>
      </c>
      <c r="S48" s="22">
        <f t="shared" si="101"/>
        <v>3.2950995112817148E-2</v>
      </c>
      <c r="T48" s="21">
        <f t="shared" si="101"/>
        <v>1.0948115062737039E-2</v>
      </c>
      <c r="U48" s="24">
        <f t="shared" si="101"/>
        <v>2.1763422763175905E-2</v>
      </c>
      <c r="V48" s="22">
        <f t="shared" si="101"/>
        <v>3.1568081397154321E-2</v>
      </c>
      <c r="W48" s="21">
        <f t="shared" si="101"/>
        <v>1.0511405468317195E-2</v>
      </c>
      <c r="X48" s="24">
        <f t="shared" si="101"/>
        <v>2.0817218641932918E-2</v>
      </c>
      <c r="Y48" s="22">
        <f t="shared" si="101"/>
        <v>3.0185167681491487E-2</v>
      </c>
      <c r="Z48" s="21">
        <f t="shared" si="101"/>
        <v>1.7491351717209704E-2</v>
      </c>
      <c r="AA48" s="22">
        <f t="shared" si="101"/>
        <v>5.1182248862335258E-2</v>
      </c>
      <c r="AB48" s="21">
        <f t="shared" si="101"/>
        <v>8.3361337887958922E-3</v>
      </c>
      <c r="AC48" s="22">
        <f t="shared" si="101"/>
        <v>2.8310717945677605E-2</v>
      </c>
      <c r="AD48" s="21">
        <f t="shared" si="101"/>
        <v>1.4879370443268557E-2</v>
      </c>
      <c r="AE48" s="22">
        <f t="shared" si="101"/>
        <v>4.7924885410858542E-2</v>
      </c>
      <c r="AF48" s="21">
        <f t="shared" si="101"/>
        <v>3.1878476346094101E-2</v>
      </c>
      <c r="AG48" s="22">
        <f t="shared" si="101"/>
        <v>9.0642273466553624E-2</v>
      </c>
      <c r="AH48" s="21">
        <f t="shared" si="101"/>
        <v>1.4879370443268557E-2</v>
      </c>
      <c r="AI48" s="22">
        <f t="shared" si="101"/>
        <v>3.9292556944451572E-2</v>
      </c>
      <c r="AJ48" s="21">
        <f t="shared" si="101"/>
        <v>3.8421713000566765E-2</v>
      </c>
      <c r="AK48" s="22">
        <f t="shared" si="101"/>
        <v>0.11025644093173456</v>
      </c>
      <c r="AL48" s="21">
        <f t="shared" si="101"/>
        <v>3.867229027038542E-2</v>
      </c>
      <c r="AM48" s="22">
        <f t="shared" si="101"/>
        <v>0.11096647280526133</v>
      </c>
      <c r="AN48" s="21">
        <f t="shared" si="101"/>
        <v>4.5215526924858092E-2</v>
      </c>
      <c r="AO48" s="22">
        <f t="shared" si="101"/>
        <v>0.13058064027044228</v>
      </c>
      <c r="AP48" s="21">
        <f t="shared" si="101"/>
        <v>8.6158021115577216E-2</v>
      </c>
      <c r="AQ48" s="22">
        <f t="shared" si="101"/>
        <v>0.18016549909925661</v>
      </c>
    </row>
    <row r="49" spans="1:43" x14ac:dyDescent="0.25">
      <c r="A49" s="321"/>
      <c r="B49" s="300" t="s">
        <v>1</v>
      </c>
      <c r="C49" s="287" t="s">
        <v>67</v>
      </c>
      <c r="D49" s="21">
        <f t="shared" ref="D49:AQ49" si="102">D46/$D$4</f>
        <v>6.1744455630497408E-2</v>
      </c>
      <c r="E49" s="24">
        <f t="shared" si="102"/>
        <v>0.12379984079012694</v>
      </c>
      <c r="F49" s="22">
        <f t="shared" si="102"/>
        <v>0.17720312685935477</v>
      </c>
      <c r="G49" s="21">
        <f t="shared" si="102"/>
        <v>5.6833539283226306E-2</v>
      </c>
      <c r="H49" s="24">
        <f t="shared" si="102"/>
        <v>0.1131595220377062</v>
      </c>
      <c r="I49" s="22">
        <f t="shared" si="102"/>
        <v>0.16165189175966294</v>
      </c>
      <c r="J49" s="21">
        <f t="shared" si="102"/>
        <v>5.1922622935955197E-2</v>
      </c>
      <c r="K49" s="24">
        <f t="shared" si="102"/>
        <v>0.10251920328528552</v>
      </c>
      <c r="L49" s="22">
        <f t="shared" si="102"/>
        <v>0.14610065665997113</v>
      </c>
      <c r="M49" s="21">
        <f t="shared" si="102"/>
        <v>8.9572981598366963E-2</v>
      </c>
      <c r="N49" s="22">
        <f t="shared" si="102"/>
        <v>0.27214750957326272</v>
      </c>
      <c r="O49" s="24">
        <f t="shared" si="102"/>
        <v>7.7295690730189215E-2</v>
      </c>
      <c r="P49" s="24">
        <f t="shared" si="102"/>
        <v>0.24759292783690723</v>
      </c>
      <c r="Q49" s="21">
        <f t="shared" si="102"/>
        <v>0.12802540231322804</v>
      </c>
      <c r="R49" s="24">
        <f t="shared" si="102"/>
        <v>0.25537583632729333</v>
      </c>
      <c r="S49" s="22">
        <f t="shared" si="102"/>
        <v>0.37054276486267151</v>
      </c>
      <c r="T49" s="21">
        <f t="shared" si="102"/>
        <v>0.12311448596595696</v>
      </c>
      <c r="U49" s="24">
        <f t="shared" si="102"/>
        <v>0.24473551757487261</v>
      </c>
      <c r="V49" s="22">
        <f t="shared" si="102"/>
        <v>0.35499152976297971</v>
      </c>
      <c r="W49" s="21">
        <f t="shared" si="102"/>
        <v>0.11820356961868583</v>
      </c>
      <c r="X49" s="24">
        <f t="shared" si="102"/>
        <v>0.23409519882245192</v>
      </c>
      <c r="Y49" s="22">
        <f t="shared" si="102"/>
        <v>0.33944029466328784</v>
      </c>
      <c r="Z49" s="21">
        <f t="shared" si="102"/>
        <v>0.19669493453201517</v>
      </c>
      <c r="AA49" s="22">
        <f t="shared" si="102"/>
        <v>0.57555809590594176</v>
      </c>
      <c r="AB49" s="21">
        <f t="shared" si="102"/>
        <v>9.3742057008896248E-2</v>
      </c>
      <c r="AC49" s="22">
        <f t="shared" si="102"/>
        <v>0.31836160537555791</v>
      </c>
      <c r="AD49" s="21">
        <f t="shared" si="102"/>
        <v>0.16732250557495448</v>
      </c>
      <c r="AE49" s="22">
        <f t="shared" si="102"/>
        <v>0.53892817151851991</v>
      </c>
      <c r="AF49" s="21">
        <f t="shared" si="102"/>
        <v>0.35848200409268566</v>
      </c>
      <c r="AG49" s="22">
        <f t="shared" si="102"/>
        <v>1.0192966406246915</v>
      </c>
      <c r="AH49" s="21">
        <f t="shared" si="102"/>
        <v>0.16732250557495448</v>
      </c>
      <c r="AI49" s="22">
        <f t="shared" si="102"/>
        <v>0.44185532603407551</v>
      </c>
      <c r="AJ49" s="21">
        <f t="shared" si="102"/>
        <v>0.43206245265874388</v>
      </c>
      <c r="AK49" s="22">
        <f t="shared" si="102"/>
        <v>1.2398632067676536</v>
      </c>
      <c r="AL49" s="21">
        <f t="shared" si="102"/>
        <v>0.43488026116657341</v>
      </c>
      <c r="AM49" s="22">
        <f t="shared" si="102"/>
        <v>1.2478477053436887</v>
      </c>
      <c r="AN49" s="21">
        <f t="shared" si="102"/>
        <v>0.50846070973263158</v>
      </c>
      <c r="AO49" s="22">
        <f t="shared" si="102"/>
        <v>1.4684142714866508</v>
      </c>
      <c r="AP49" s="21">
        <f t="shared" si="102"/>
        <v>0.96887002198134731</v>
      </c>
      <c r="AQ49" s="22">
        <f t="shared" si="102"/>
        <v>2.026009288658297</v>
      </c>
    </row>
    <row r="50" spans="1:43" ht="15.75" thickBot="1" x14ac:dyDescent="0.3">
      <c r="A50" s="322"/>
      <c r="B50" s="301" t="s">
        <v>0</v>
      </c>
      <c r="C50" s="288" t="s">
        <v>67</v>
      </c>
      <c r="D50" s="35">
        <f t="shared" ref="D50:AQ50" si="103">D41/$E$4</f>
        <v>0.12791981853959605</v>
      </c>
      <c r="E50" s="37">
        <f t="shared" si="103"/>
        <v>0.2474514522569235</v>
      </c>
      <c r="F50" s="36">
        <f t="shared" si="103"/>
        <v>0.36488603976868378</v>
      </c>
      <c r="G50" s="35">
        <f t="shared" si="103"/>
        <v>0.11533754130619316</v>
      </c>
      <c r="H50" s="37">
        <f t="shared" si="103"/>
        <v>0.22018985158455057</v>
      </c>
      <c r="I50" s="36">
        <f t="shared" si="103"/>
        <v>0.32504216186290796</v>
      </c>
      <c r="J50" s="35">
        <f t="shared" si="103"/>
        <v>0.10275526407279026</v>
      </c>
      <c r="K50" s="37">
        <f t="shared" si="103"/>
        <v>0.19292825091217763</v>
      </c>
      <c r="L50" s="36">
        <f t="shared" si="103"/>
        <v>0.28519828395713215</v>
      </c>
      <c r="M50" s="35">
        <f t="shared" si="103"/>
        <v>0.19921938952887908</v>
      </c>
      <c r="N50" s="36">
        <f t="shared" si="103"/>
        <v>0.60814339961447295</v>
      </c>
      <c r="O50" s="37">
        <f t="shared" si="103"/>
        <v>0.16776369644537187</v>
      </c>
      <c r="P50" s="37">
        <f t="shared" si="103"/>
        <v>0.54523201344745853</v>
      </c>
      <c r="Q50" s="35">
        <f t="shared" si="103"/>
        <v>0.2222868977901177</v>
      </c>
      <c r="R50" s="37">
        <f t="shared" si="103"/>
        <v>0.46135016522477262</v>
      </c>
      <c r="S50" s="36">
        <f t="shared" si="103"/>
        <v>0.66266660095921881</v>
      </c>
      <c r="T50" s="35">
        <f t="shared" si="103"/>
        <v>0.20970462055671482</v>
      </c>
      <c r="U50" s="37">
        <f t="shared" si="103"/>
        <v>0.43408856455239969</v>
      </c>
      <c r="V50" s="36">
        <f t="shared" si="103"/>
        <v>0.62282272305344299</v>
      </c>
      <c r="W50" s="35">
        <f t="shared" si="103"/>
        <v>0.19712234332331194</v>
      </c>
      <c r="X50" s="37">
        <f t="shared" si="103"/>
        <v>0.40682696388002676</v>
      </c>
      <c r="Y50" s="36">
        <f t="shared" si="103"/>
        <v>0.58297884514766718</v>
      </c>
      <c r="Z50" s="35">
        <f t="shared" si="103"/>
        <v>0.29358646877940076</v>
      </c>
      <c r="AA50" s="36">
        <f t="shared" si="103"/>
        <v>0.85769189807696367</v>
      </c>
      <c r="AB50" s="35">
        <f t="shared" si="103"/>
        <v>0.19921938952887908</v>
      </c>
      <c r="AC50" s="36">
        <f t="shared" si="103"/>
        <v>0.63959909269798021</v>
      </c>
      <c r="AD50" s="35">
        <f t="shared" si="103"/>
        <v>0.28310123775156504</v>
      </c>
      <c r="AE50" s="36">
        <f t="shared" si="103"/>
        <v>0.87446826772150077</v>
      </c>
      <c r="AF50" s="35">
        <f t="shared" si="103"/>
        <v>0.53474678241962281</v>
      </c>
      <c r="AG50" s="36">
        <f t="shared" si="103"/>
        <v>1.2716488190559188</v>
      </c>
      <c r="AH50" s="35">
        <f t="shared" si="103"/>
        <v>0.28310123775156504</v>
      </c>
      <c r="AI50" s="36">
        <f t="shared" si="103"/>
        <v>0.72767503333180039</v>
      </c>
      <c r="AJ50" s="35">
        <f t="shared" si="103"/>
        <v>0.61862863064230877</v>
      </c>
      <c r="AK50" s="36">
        <f t="shared" si="103"/>
        <v>1.5065179940794393</v>
      </c>
      <c r="AL50" s="35">
        <f t="shared" si="103"/>
        <v>0.62911386167014449</v>
      </c>
      <c r="AM50" s="36">
        <f t="shared" si="103"/>
        <v>1.5694293802464538</v>
      </c>
      <c r="AN50" s="35">
        <f t="shared" si="103"/>
        <v>0.71299570989283045</v>
      </c>
      <c r="AO50" s="36">
        <f t="shared" si="103"/>
        <v>1.8042985552699744</v>
      </c>
      <c r="AP50" s="35">
        <f t="shared" si="103"/>
        <v>2.5237112265518404</v>
      </c>
      <c r="AQ50" s="36">
        <f t="shared" si="103"/>
        <v>5.2452745685065301</v>
      </c>
    </row>
    <row r="51" spans="1:43" ht="15.75" thickBot="1" x14ac:dyDescent="0.3">
      <c r="A51" s="320" t="s">
        <v>23</v>
      </c>
      <c r="B51" s="30" t="s">
        <v>10</v>
      </c>
      <c r="C51" s="31" t="s">
        <v>9</v>
      </c>
      <c r="D51" s="30">
        <v>3</v>
      </c>
      <c r="E51" s="31">
        <v>3</v>
      </c>
      <c r="F51" s="32">
        <v>3</v>
      </c>
      <c r="G51" s="30">
        <v>3</v>
      </c>
      <c r="H51" s="31">
        <v>3</v>
      </c>
      <c r="I51" s="32">
        <v>3</v>
      </c>
      <c r="J51" s="30">
        <v>3</v>
      </c>
      <c r="K51" s="31">
        <v>3</v>
      </c>
      <c r="L51" s="32">
        <v>3</v>
      </c>
      <c r="M51" s="30">
        <v>3</v>
      </c>
      <c r="N51" s="32">
        <v>3</v>
      </c>
      <c r="O51" s="31">
        <v>3</v>
      </c>
      <c r="P51" s="31">
        <v>3</v>
      </c>
      <c r="Q51" s="30">
        <v>3</v>
      </c>
      <c r="R51" s="31">
        <v>3</v>
      </c>
      <c r="S51" s="32">
        <v>3</v>
      </c>
      <c r="T51" s="30">
        <v>3</v>
      </c>
      <c r="U51" s="31">
        <v>3</v>
      </c>
      <c r="V51" s="32">
        <v>3</v>
      </c>
      <c r="W51" s="30">
        <v>3</v>
      </c>
      <c r="X51" s="31">
        <v>3</v>
      </c>
      <c r="Y51" s="32">
        <v>3</v>
      </c>
      <c r="Z51" s="30">
        <v>3</v>
      </c>
      <c r="AA51" s="32">
        <v>3</v>
      </c>
      <c r="AB51" s="30">
        <v>3</v>
      </c>
      <c r="AC51" s="32">
        <v>3</v>
      </c>
      <c r="AD51" s="30">
        <v>3</v>
      </c>
      <c r="AE51" s="32">
        <v>3</v>
      </c>
      <c r="AF51" s="30">
        <v>3</v>
      </c>
      <c r="AG51" s="32">
        <v>3</v>
      </c>
      <c r="AH51" s="30">
        <v>3</v>
      </c>
      <c r="AI51" s="32">
        <v>3</v>
      </c>
      <c r="AJ51" s="30">
        <v>3</v>
      </c>
      <c r="AK51" s="32">
        <v>3</v>
      </c>
      <c r="AL51" s="30">
        <v>3</v>
      </c>
      <c r="AM51" s="32">
        <v>3</v>
      </c>
      <c r="AN51" s="30">
        <v>3</v>
      </c>
      <c r="AO51" s="32">
        <v>3</v>
      </c>
      <c r="AP51" s="30">
        <v>3</v>
      </c>
      <c r="AQ51" s="32">
        <v>3</v>
      </c>
    </row>
    <row r="52" spans="1:43" x14ac:dyDescent="0.25">
      <c r="A52" s="321"/>
      <c r="B52" s="19" t="s">
        <v>8</v>
      </c>
      <c r="C52" s="23" t="s">
        <v>7</v>
      </c>
      <c r="D52" s="19">
        <f t="shared" ref="D52:AQ52" si="104">10*$L$6*$L$5*D51</f>
        <v>19200</v>
      </c>
      <c r="E52" s="23">
        <f t="shared" si="104"/>
        <v>19200</v>
      </c>
      <c r="F52" s="20">
        <f t="shared" si="104"/>
        <v>19200</v>
      </c>
      <c r="G52" s="19">
        <f t="shared" si="104"/>
        <v>19200</v>
      </c>
      <c r="H52" s="23">
        <f t="shared" si="104"/>
        <v>19200</v>
      </c>
      <c r="I52" s="20">
        <f t="shared" si="104"/>
        <v>19200</v>
      </c>
      <c r="J52" s="19">
        <f t="shared" si="104"/>
        <v>19200</v>
      </c>
      <c r="K52" s="23">
        <f t="shared" si="104"/>
        <v>19200</v>
      </c>
      <c r="L52" s="20">
        <f t="shared" si="104"/>
        <v>19200</v>
      </c>
      <c r="M52" s="19">
        <f t="shared" si="104"/>
        <v>19200</v>
      </c>
      <c r="N52" s="20">
        <f t="shared" si="104"/>
        <v>19200</v>
      </c>
      <c r="O52" s="23">
        <f t="shared" si="104"/>
        <v>19200</v>
      </c>
      <c r="P52" s="23">
        <f t="shared" si="104"/>
        <v>19200</v>
      </c>
      <c r="Q52" s="19">
        <f t="shared" si="104"/>
        <v>19200</v>
      </c>
      <c r="R52" s="23">
        <f t="shared" si="104"/>
        <v>19200</v>
      </c>
      <c r="S52" s="20">
        <f t="shared" si="104"/>
        <v>19200</v>
      </c>
      <c r="T52" s="19">
        <f t="shared" si="104"/>
        <v>19200</v>
      </c>
      <c r="U52" s="23">
        <f t="shared" si="104"/>
        <v>19200</v>
      </c>
      <c r="V52" s="20">
        <f t="shared" si="104"/>
        <v>19200</v>
      </c>
      <c r="W52" s="19">
        <f t="shared" si="104"/>
        <v>19200</v>
      </c>
      <c r="X52" s="23">
        <f t="shared" si="104"/>
        <v>19200</v>
      </c>
      <c r="Y52" s="20">
        <f t="shared" si="104"/>
        <v>19200</v>
      </c>
      <c r="Z52" s="19">
        <f t="shared" si="104"/>
        <v>19200</v>
      </c>
      <c r="AA52" s="20">
        <f t="shared" si="104"/>
        <v>19200</v>
      </c>
      <c r="AB52" s="19">
        <f t="shared" si="104"/>
        <v>19200</v>
      </c>
      <c r="AC52" s="20">
        <f t="shared" si="104"/>
        <v>19200</v>
      </c>
      <c r="AD52" s="19">
        <f t="shared" si="104"/>
        <v>19200</v>
      </c>
      <c r="AE52" s="20">
        <f t="shared" si="104"/>
        <v>19200</v>
      </c>
      <c r="AF52" s="19">
        <f t="shared" si="104"/>
        <v>19200</v>
      </c>
      <c r="AG52" s="20">
        <f t="shared" si="104"/>
        <v>19200</v>
      </c>
      <c r="AH52" s="19">
        <f t="shared" si="104"/>
        <v>19200</v>
      </c>
      <c r="AI52" s="20">
        <f t="shared" si="104"/>
        <v>19200</v>
      </c>
      <c r="AJ52" s="19">
        <f t="shared" si="104"/>
        <v>19200</v>
      </c>
      <c r="AK52" s="20">
        <f t="shared" si="104"/>
        <v>19200</v>
      </c>
      <c r="AL52" s="19">
        <f t="shared" si="104"/>
        <v>19200</v>
      </c>
      <c r="AM52" s="20">
        <f t="shared" si="104"/>
        <v>19200</v>
      </c>
      <c r="AN52" s="19">
        <f t="shared" si="104"/>
        <v>19200</v>
      </c>
      <c r="AO52" s="20">
        <f t="shared" si="104"/>
        <v>19200</v>
      </c>
      <c r="AP52" s="19">
        <f t="shared" si="104"/>
        <v>19200</v>
      </c>
      <c r="AQ52" s="20">
        <f t="shared" si="104"/>
        <v>19200</v>
      </c>
    </row>
    <row r="53" spans="1:43" outlineLevel="1" x14ac:dyDescent="0.25">
      <c r="A53" s="321"/>
      <c r="B53" s="19" t="s">
        <v>397</v>
      </c>
      <c r="C53" s="23" t="s">
        <v>4</v>
      </c>
      <c r="D53" s="214">
        <f>300*D51*$B$10</f>
        <v>108000</v>
      </c>
      <c r="E53" s="291">
        <f>300*E51*$C$10</f>
        <v>135000</v>
      </c>
      <c r="F53" s="215">
        <f>300*F51*$D$10</f>
        <v>243000</v>
      </c>
      <c r="G53" s="214">
        <f>250*G51*$B$10</f>
        <v>90000</v>
      </c>
      <c r="H53" s="291">
        <f>250*H51*$C$10</f>
        <v>112500</v>
      </c>
      <c r="I53" s="215">
        <f>250*I51*$D$10</f>
        <v>202500</v>
      </c>
      <c r="J53" s="214">
        <f>200*J51*$B$10</f>
        <v>72000</v>
      </c>
      <c r="K53" s="291">
        <f>200*K51*$C$10</f>
        <v>90000</v>
      </c>
      <c r="L53" s="215">
        <f>200*L51*$D$10</f>
        <v>162000</v>
      </c>
      <c r="M53" s="294">
        <f>3*M38</f>
        <v>135000</v>
      </c>
      <c r="N53" s="295">
        <f>3*N38</f>
        <v>270000</v>
      </c>
      <c r="O53" s="293">
        <f>3*O38</f>
        <v>90000</v>
      </c>
      <c r="P53" s="296">
        <f>3*P38</f>
        <v>180000</v>
      </c>
      <c r="Q53" s="214">
        <f>Q38-D38+D53</f>
        <v>143000</v>
      </c>
      <c r="R53" s="291">
        <f t="shared" ref="R53:S53" si="105">R38-E38+E53</f>
        <v>215000</v>
      </c>
      <c r="S53" s="215">
        <f t="shared" si="105"/>
        <v>353000</v>
      </c>
      <c r="T53" s="214">
        <f>T38-G38+G53</f>
        <v>125000</v>
      </c>
      <c r="U53" s="291">
        <f t="shared" ref="U53" si="106">U38-H38+H53</f>
        <v>192500</v>
      </c>
      <c r="V53" s="215">
        <f>V38-I38+I53</f>
        <v>312500</v>
      </c>
      <c r="W53" s="214">
        <f>W38-J38+J53</f>
        <v>107000</v>
      </c>
      <c r="X53" s="291">
        <f t="shared" ref="X53" si="107">X38-K38+K53</f>
        <v>170000</v>
      </c>
      <c r="Y53" s="215">
        <f>Y38-L38+L53</f>
        <v>272000</v>
      </c>
      <c r="Z53" s="214">
        <f t="shared" ref="Z53" si="108">Z38-$G38+$G53</f>
        <v>155000</v>
      </c>
      <c r="AA53" s="215">
        <f t="shared" ref="AA53" si="109">AA38-$I38+$I53</f>
        <v>392500</v>
      </c>
      <c r="AB53" s="214">
        <f t="shared" ref="AB53" si="110">AB38-$G38+$G53</f>
        <v>105000</v>
      </c>
      <c r="AC53" s="215">
        <f t="shared" ref="AC53" si="111">AC38-$I38+$I53</f>
        <v>252500</v>
      </c>
      <c r="AD53" s="214">
        <f t="shared" ref="AD53" si="112">AD38-$G38+$G53</f>
        <v>135000</v>
      </c>
      <c r="AE53" s="215">
        <f t="shared" ref="AE53" si="113">AE38-$I38+$I53</f>
        <v>332500</v>
      </c>
      <c r="AF53" s="214">
        <f t="shared" ref="AF53" si="114">AF38-$G38+$G53</f>
        <v>190000</v>
      </c>
      <c r="AG53" s="215">
        <f t="shared" ref="AG53" si="115">AG38-$I38+$I53</f>
        <v>377500</v>
      </c>
      <c r="AH53" s="214">
        <f t="shared" ref="AH53" si="116">AH38-$G38+$G53</f>
        <v>140000</v>
      </c>
      <c r="AI53" s="215">
        <f t="shared" ref="AI53" si="117">AI38-$I38+$I53</f>
        <v>302500</v>
      </c>
      <c r="AJ53" s="214">
        <f t="shared" ref="AJ53" si="118">AJ38-$G38+$G53</f>
        <v>220000</v>
      </c>
      <c r="AK53" s="215">
        <f t="shared" ref="AK53" si="119">AK38-$I38+$I53</f>
        <v>457500</v>
      </c>
      <c r="AL53" s="214">
        <f t="shared" ref="AL53" si="120">AL38-$G38+$G53</f>
        <v>225000</v>
      </c>
      <c r="AM53" s="215">
        <f t="shared" ref="AM53" si="121">AM38-$I38+$I53</f>
        <v>487500</v>
      </c>
      <c r="AN53" s="214">
        <f t="shared" ref="AN53" si="122">AN38-$G38+$G53</f>
        <v>255000</v>
      </c>
      <c r="AO53" s="215">
        <f t="shared" ref="AO53" si="123">AO38-$I38+$I53</f>
        <v>567500</v>
      </c>
      <c r="AP53" s="214">
        <f>$B$17*AP51*10000</f>
        <v>3600000</v>
      </c>
      <c r="AQ53" s="215">
        <f>$D$17*AQ51*10000</f>
        <v>7500000</v>
      </c>
    </row>
    <row r="54" spans="1:43" outlineLevel="1" x14ac:dyDescent="0.25">
      <c r="A54" s="321"/>
      <c r="B54" s="297" t="s">
        <v>398</v>
      </c>
      <c r="C54" s="124" t="s">
        <v>4</v>
      </c>
      <c r="D54" s="214">
        <f>$E$10</f>
        <v>25000</v>
      </c>
      <c r="E54" s="291">
        <f>$F$10</f>
        <v>40000</v>
      </c>
      <c r="F54" s="215">
        <f>$G$10</f>
        <v>60000</v>
      </c>
      <c r="G54" s="214">
        <f>$E$10</f>
        <v>25000</v>
      </c>
      <c r="H54" s="291">
        <f>$F$10</f>
        <v>40000</v>
      </c>
      <c r="I54" s="215">
        <f>$G$10</f>
        <v>60000</v>
      </c>
      <c r="J54" s="214">
        <f>$E$10</f>
        <v>25000</v>
      </c>
      <c r="K54" s="291">
        <f>$F$10</f>
        <v>40000</v>
      </c>
      <c r="L54" s="215">
        <f>$G$10</f>
        <v>60000</v>
      </c>
      <c r="M54" s="294">
        <f>$E$11</f>
        <v>50000</v>
      </c>
      <c r="N54" s="295">
        <f>$G$11</f>
        <v>200000</v>
      </c>
      <c r="O54" s="289">
        <f>O39</f>
        <v>50000</v>
      </c>
      <c r="P54" s="216">
        <f>P39</f>
        <v>200000</v>
      </c>
      <c r="Q54" s="214">
        <f>Q39</f>
        <v>35000</v>
      </c>
      <c r="R54" s="291">
        <f t="shared" ref="R54:S54" si="124">R39</f>
        <v>60000</v>
      </c>
      <c r="S54" s="215">
        <f t="shared" si="124"/>
        <v>90000</v>
      </c>
      <c r="T54" s="214">
        <f>T39</f>
        <v>35000</v>
      </c>
      <c r="U54" s="291">
        <f t="shared" ref="U54:V54" si="125">U39</f>
        <v>60000</v>
      </c>
      <c r="V54" s="215">
        <f t="shared" si="125"/>
        <v>90000</v>
      </c>
      <c r="W54" s="214">
        <f>W39</f>
        <v>35000</v>
      </c>
      <c r="X54" s="291">
        <f t="shared" ref="X54:AO54" si="126">X39</f>
        <v>60000</v>
      </c>
      <c r="Y54" s="215">
        <f t="shared" si="126"/>
        <v>90000</v>
      </c>
      <c r="Z54" s="214">
        <f t="shared" si="126"/>
        <v>45000</v>
      </c>
      <c r="AA54" s="215">
        <f t="shared" si="126"/>
        <v>120000</v>
      </c>
      <c r="AB54" s="214">
        <f t="shared" si="126"/>
        <v>50000</v>
      </c>
      <c r="AC54" s="215">
        <f t="shared" si="126"/>
        <v>160000</v>
      </c>
      <c r="AD54" s="214">
        <f t="shared" si="126"/>
        <v>60000</v>
      </c>
      <c r="AE54" s="215">
        <f t="shared" si="126"/>
        <v>190000</v>
      </c>
      <c r="AF54" s="214">
        <f t="shared" si="126"/>
        <v>125000</v>
      </c>
      <c r="AG54" s="215">
        <f t="shared" si="126"/>
        <v>310000</v>
      </c>
      <c r="AH54" s="214">
        <f t="shared" si="126"/>
        <v>55000</v>
      </c>
      <c r="AI54" s="215">
        <f t="shared" si="126"/>
        <v>150000</v>
      </c>
      <c r="AJ54" s="214">
        <f t="shared" si="126"/>
        <v>135000</v>
      </c>
      <c r="AK54" s="215">
        <f t="shared" si="126"/>
        <v>340000</v>
      </c>
      <c r="AL54" s="214">
        <f t="shared" si="126"/>
        <v>135000</v>
      </c>
      <c r="AM54" s="215">
        <f t="shared" si="126"/>
        <v>340000</v>
      </c>
      <c r="AN54" s="214">
        <f t="shared" si="126"/>
        <v>145000</v>
      </c>
      <c r="AO54" s="215">
        <f t="shared" si="126"/>
        <v>370000</v>
      </c>
      <c r="AP54" s="214">
        <f>E45</f>
        <v>4100</v>
      </c>
      <c r="AQ54" s="215">
        <f>G45</f>
        <v>1780</v>
      </c>
    </row>
    <row r="55" spans="1:43" outlineLevel="1" x14ac:dyDescent="0.25">
      <c r="A55" s="321"/>
      <c r="B55" s="297" t="s">
        <v>258</v>
      </c>
      <c r="C55" s="124" t="s">
        <v>4</v>
      </c>
      <c r="D55" s="214">
        <f>300*D51*$H$10</f>
        <v>0</v>
      </c>
      <c r="E55" s="291">
        <f>300*E51*$I$10</f>
        <v>99000</v>
      </c>
      <c r="F55" s="215">
        <f>300*F51*$J$10</f>
        <v>99000</v>
      </c>
      <c r="G55" s="214">
        <f>250*G51*$H$10</f>
        <v>0</v>
      </c>
      <c r="H55" s="291">
        <f>250*H51*$I$10</f>
        <v>82500</v>
      </c>
      <c r="I55" s="215">
        <f>250*I51*$J$10</f>
        <v>82500</v>
      </c>
      <c r="J55" s="214">
        <f>200*J51*$H$10</f>
        <v>0</v>
      </c>
      <c r="K55" s="291">
        <f>200*K51*$I$10</f>
        <v>66000</v>
      </c>
      <c r="L55" s="215">
        <f>200*L51*$J$10</f>
        <v>66000</v>
      </c>
      <c r="M55" s="294">
        <f>0</f>
        <v>0</v>
      </c>
      <c r="N55" s="295">
        <f>0</f>
        <v>0</v>
      </c>
      <c r="O55" s="289">
        <f>O40</f>
        <v>0</v>
      </c>
      <c r="P55" s="216">
        <f>P40</f>
        <v>0</v>
      </c>
      <c r="Q55" s="214">
        <f>Q40-D40+D55</f>
        <v>0</v>
      </c>
      <c r="R55" s="291">
        <f>R40-E40+E55</f>
        <v>101000</v>
      </c>
      <c r="S55" s="215">
        <f t="shared" ref="S55" si="127">S40-F40+F55</f>
        <v>101000</v>
      </c>
      <c r="T55" s="214">
        <f>T40-G40+G55</f>
        <v>0</v>
      </c>
      <c r="U55" s="291">
        <f>U40-H40+H55</f>
        <v>84500</v>
      </c>
      <c r="V55" s="215">
        <f t="shared" ref="V55" si="128">V40-I40+I55</f>
        <v>84500</v>
      </c>
      <c r="W55" s="214">
        <f>W40-J40+J55</f>
        <v>0</v>
      </c>
      <c r="X55" s="291">
        <f>X40-K40+K55</f>
        <v>68000</v>
      </c>
      <c r="Y55" s="215">
        <f t="shared" ref="Y55" si="129">Y40-L40+L55</f>
        <v>68000</v>
      </c>
      <c r="Z55" s="214">
        <f t="shared" ref="Z55" si="130">Z40-$G40+$G55</f>
        <v>0</v>
      </c>
      <c r="AA55" s="215">
        <f t="shared" ref="AA55" si="131">AA40-$I40+$I55</f>
        <v>86500</v>
      </c>
      <c r="AB55" s="214">
        <f t="shared" ref="AB55" si="132">AB40-$G40+$G55</f>
        <v>0</v>
      </c>
      <c r="AC55" s="215">
        <f t="shared" ref="AC55" si="133">AC40-$I40+$I55</f>
        <v>82500</v>
      </c>
      <c r="AD55" s="214">
        <f t="shared" ref="AD55" si="134">AD40-$G40+$G55</f>
        <v>0</v>
      </c>
      <c r="AE55" s="215">
        <f t="shared" ref="AE55" si="135">AE40-$I40+$I55</f>
        <v>84500</v>
      </c>
      <c r="AF55" s="214">
        <f t="shared" ref="AF55" si="136">AF40-$G40+$G55</f>
        <v>0</v>
      </c>
      <c r="AG55" s="215">
        <f t="shared" ref="AG55" si="137">AG40-$I40+$I55</f>
        <v>108900</v>
      </c>
      <c r="AH55" s="214">
        <f t="shared" ref="AH55" si="138">AH40-$G40+$G55</f>
        <v>0</v>
      </c>
      <c r="AI55" s="215">
        <f t="shared" ref="AI55" si="139">AI40-$I40+$I55</f>
        <v>84500</v>
      </c>
      <c r="AJ55" s="214">
        <f t="shared" ref="AJ55" si="140">AJ40-$G40+$G55</f>
        <v>0</v>
      </c>
      <c r="AK55" s="215">
        <f t="shared" ref="AK55" si="141">AK40-$I40+$I55</f>
        <v>110900</v>
      </c>
      <c r="AL55" s="214">
        <f t="shared" ref="AL55" si="142">AL40-$G40+$G55</f>
        <v>0</v>
      </c>
      <c r="AM55" s="215">
        <f t="shared" ref="AM55" si="143">AM40-$I40+$I55</f>
        <v>110900</v>
      </c>
      <c r="AN55" s="214">
        <f t="shared" ref="AN55" si="144">AN40-$G40+$G55</f>
        <v>0</v>
      </c>
      <c r="AO55" s="215">
        <f t="shared" ref="AO55" si="145">AO40-$I40+$I55</f>
        <v>112900</v>
      </c>
      <c r="AP55" s="214">
        <f>0</f>
        <v>0</v>
      </c>
      <c r="AQ55" s="215">
        <f>0</f>
        <v>0</v>
      </c>
    </row>
    <row r="56" spans="1:43" x14ac:dyDescent="0.25">
      <c r="A56" s="321"/>
      <c r="B56" s="298" t="s">
        <v>6</v>
      </c>
      <c r="C56" s="23" t="s">
        <v>4</v>
      </c>
      <c r="D56" s="217">
        <f>SUM(D53:D55)</f>
        <v>133000</v>
      </c>
      <c r="E56" s="292">
        <f t="shared" ref="E56:F56" si="146">SUM(E53:E55)</f>
        <v>274000</v>
      </c>
      <c r="F56" s="218">
        <f t="shared" si="146"/>
        <v>402000</v>
      </c>
      <c r="G56" s="217">
        <f>SUM(G53:G55)</f>
        <v>115000</v>
      </c>
      <c r="H56" s="292">
        <f t="shared" ref="H56:I56" si="147">SUM(H53:H55)</f>
        <v>235000</v>
      </c>
      <c r="I56" s="218">
        <f t="shared" si="147"/>
        <v>345000</v>
      </c>
      <c r="J56" s="217">
        <f>SUM(J53:J55)</f>
        <v>97000</v>
      </c>
      <c r="K56" s="292">
        <f t="shared" ref="K56:M56" si="148">SUM(K53:K55)</f>
        <v>196000</v>
      </c>
      <c r="L56" s="218">
        <f t="shared" si="148"/>
        <v>288000</v>
      </c>
      <c r="M56" s="217">
        <f t="shared" si="148"/>
        <v>185000</v>
      </c>
      <c r="N56" s="218">
        <f>SUM(N53:N55)</f>
        <v>470000</v>
      </c>
      <c r="O56" s="290">
        <f t="shared" ref="O56:AQ56" si="149">SUM(O53:O55)</f>
        <v>140000</v>
      </c>
      <c r="P56" s="240">
        <f t="shared" si="149"/>
        <v>380000</v>
      </c>
      <c r="Q56" s="217">
        <f t="shared" si="149"/>
        <v>178000</v>
      </c>
      <c r="R56" s="292">
        <f t="shared" si="149"/>
        <v>376000</v>
      </c>
      <c r="S56" s="218">
        <f t="shared" si="149"/>
        <v>544000</v>
      </c>
      <c r="T56" s="217">
        <f t="shared" si="149"/>
        <v>160000</v>
      </c>
      <c r="U56" s="292">
        <f t="shared" si="149"/>
        <v>337000</v>
      </c>
      <c r="V56" s="218">
        <f t="shared" si="149"/>
        <v>487000</v>
      </c>
      <c r="W56" s="217">
        <f t="shared" si="149"/>
        <v>142000</v>
      </c>
      <c r="X56" s="292">
        <f t="shared" si="149"/>
        <v>298000</v>
      </c>
      <c r="Y56" s="218">
        <f t="shared" si="149"/>
        <v>430000</v>
      </c>
      <c r="Z56" s="217">
        <f t="shared" si="149"/>
        <v>200000</v>
      </c>
      <c r="AA56" s="218">
        <f t="shared" si="149"/>
        <v>599000</v>
      </c>
      <c r="AB56" s="217">
        <f t="shared" si="149"/>
        <v>155000</v>
      </c>
      <c r="AC56" s="218">
        <f t="shared" si="149"/>
        <v>495000</v>
      </c>
      <c r="AD56" s="217">
        <f t="shared" si="149"/>
        <v>195000</v>
      </c>
      <c r="AE56" s="218">
        <f t="shared" si="149"/>
        <v>607000</v>
      </c>
      <c r="AF56" s="217">
        <f t="shared" si="149"/>
        <v>315000</v>
      </c>
      <c r="AG56" s="218">
        <f t="shared" si="149"/>
        <v>796400</v>
      </c>
      <c r="AH56" s="217">
        <f t="shared" si="149"/>
        <v>195000</v>
      </c>
      <c r="AI56" s="218">
        <f t="shared" si="149"/>
        <v>537000</v>
      </c>
      <c r="AJ56" s="217">
        <f t="shared" si="149"/>
        <v>355000</v>
      </c>
      <c r="AK56" s="218">
        <f t="shared" si="149"/>
        <v>908400</v>
      </c>
      <c r="AL56" s="217">
        <f t="shared" si="149"/>
        <v>360000</v>
      </c>
      <c r="AM56" s="218">
        <f t="shared" si="149"/>
        <v>938400</v>
      </c>
      <c r="AN56" s="217">
        <f t="shared" si="149"/>
        <v>400000</v>
      </c>
      <c r="AO56" s="218">
        <f t="shared" si="149"/>
        <v>1050400</v>
      </c>
      <c r="AP56" s="217">
        <f t="shared" si="149"/>
        <v>3604100</v>
      </c>
      <c r="AQ56" s="218">
        <f t="shared" si="149"/>
        <v>7501780</v>
      </c>
    </row>
    <row r="57" spans="1:43" hidden="1" outlineLevel="1" x14ac:dyDescent="0.25">
      <c r="A57" s="321"/>
      <c r="B57" s="297" t="s">
        <v>399</v>
      </c>
      <c r="C57" s="28" t="s">
        <v>5</v>
      </c>
      <c r="D57" s="214">
        <f>$K$10*D52</f>
        <v>3840</v>
      </c>
      <c r="E57" s="291">
        <f>$L$10*E52</f>
        <v>4800</v>
      </c>
      <c r="F57" s="215">
        <f>$M$10*F52</f>
        <v>6720</v>
      </c>
      <c r="G57" s="214">
        <f>$K$10*G52</f>
        <v>3840</v>
      </c>
      <c r="H57" s="291">
        <f>$L$10*H52</f>
        <v>4800</v>
      </c>
      <c r="I57" s="215">
        <f>$M$10*I52</f>
        <v>6720</v>
      </c>
      <c r="J57" s="214">
        <f>$K$10*J52</f>
        <v>3840</v>
      </c>
      <c r="K57" s="291">
        <f>$L$10*K52</f>
        <v>4800</v>
      </c>
      <c r="L57" s="215">
        <f>$M$10*L52</f>
        <v>6720</v>
      </c>
      <c r="M57" s="214">
        <f>M52*$K$11</f>
        <v>3840</v>
      </c>
      <c r="N57" s="215">
        <f>N52*$M$11</f>
        <v>6720</v>
      </c>
      <c r="O57" s="289">
        <f>J57</f>
        <v>3840</v>
      </c>
      <c r="P57" s="216">
        <f>L57</f>
        <v>6720</v>
      </c>
      <c r="Q57" s="214">
        <f>Q42-D42+D57</f>
        <v>4032</v>
      </c>
      <c r="R57" s="291">
        <f t="shared" ref="R57:S57" si="150">R42-E42+E57</f>
        <v>5184</v>
      </c>
      <c r="S57" s="215">
        <f t="shared" si="150"/>
        <v>7296</v>
      </c>
      <c r="T57" s="214">
        <f>T42-G42+G57</f>
        <v>4032</v>
      </c>
      <c r="U57" s="291">
        <f t="shared" ref="U57:V57" si="151">U42-H42+H57</f>
        <v>5184</v>
      </c>
      <c r="V57" s="215">
        <f t="shared" si="151"/>
        <v>7296</v>
      </c>
      <c r="W57" s="214">
        <f>W42-J42+J57</f>
        <v>4032</v>
      </c>
      <c r="X57" s="291">
        <f t="shared" ref="X57:Y57" si="152">X42-K42+K57</f>
        <v>5184</v>
      </c>
      <c r="Y57" s="215">
        <f t="shared" si="152"/>
        <v>7296</v>
      </c>
      <c r="Z57" s="214">
        <f>Z42-M42+M57</f>
        <v>5184</v>
      </c>
      <c r="AA57" s="215">
        <f t="shared" ref="AA57" si="153">AA42-N42+N57</f>
        <v>11712</v>
      </c>
      <c r="AB57" s="214">
        <f>AB42-O42+O57</f>
        <v>4224</v>
      </c>
      <c r="AC57" s="215">
        <f t="shared" ref="AC57" si="154">AC42-P42+P57</f>
        <v>9792</v>
      </c>
      <c r="AD57" s="214">
        <f>AD42-Q42+Q57</f>
        <v>5376</v>
      </c>
      <c r="AE57" s="215">
        <f t="shared" ref="AE57" si="155">AE42-R42+R57</f>
        <v>12928</v>
      </c>
      <c r="AF57" s="214">
        <f>AF42-S42+S57</f>
        <v>7296</v>
      </c>
      <c r="AG57" s="215">
        <f t="shared" ref="AG57" si="156">AG42-T42+T57</f>
        <v>7296</v>
      </c>
      <c r="AH57" s="214">
        <f>AH42-U42+U57</f>
        <v>6016</v>
      </c>
      <c r="AI57" s="215">
        <f t="shared" ref="AI57" si="157">AI42-V42+V57</f>
        <v>9216</v>
      </c>
      <c r="AJ57" s="214">
        <f t="shared" ref="AJ57:AO57" si="158">AJ42-U42+U57</f>
        <v>7168</v>
      </c>
      <c r="AK57" s="215">
        <f t="shared" si="158"/>
        <v>13632</v>
      </c>
      <c r="AL57" s="214">
        <f t="shared" si="158"/>
        <v>6336</v>
      </c>
      <c r="AM57" s="215">
        <f t="shared" si="158"/>
        <v>9856</v>
      </c>
      <c r="AN57" s="214">
        <f t="shared" si="158"/>
        <v>9408</v>
      </c>
      <c r="AO57" s="215">
        <f t="shared" si="158"/>
        <v>13632</v>
      </c>
      <c r="AP57" s="214">
        <f>0</f>
        <v>0</v>
      </c>
      <c r="AQ57" s="215">
        <f>0</f>
        <v>0</v>
      </c>
    </row>
    <row r="58" spans="1:43" hidden="1" outlineLevel="1" x14ac:dyDescent="0.25">
      <c r="A58" s="321"/>
      <c r="B58" s="297" t="s">
        <v>403</v>
      </c>
      <c r="C58" s="28" t="s">
        <v>5</v>
      </c>
      <c r="D58" s="214">
        <f>$N$10</f>
        <v>500</v>
      </c>
      <c r="E58" s="291">
        <f>$O$10</f>
        <v>2500</v>
      </c>
      <c r="F58" s="215">
        <f>$P$10</f>
        <v>3000</v>
      </c>
      <c r="G58" s="214">
        <f>$N$10</f>
        <v>500</v>
      </c>
      <c r="H58" s="291">
        <f>$O$10</f>
        <v>2500</v>
      </c>
      <c r="I58" s="215">
        <f>$P$10</f>
        <v>3000</v>
      </c>
      <c r="J58" s="214">
        <f>$N$10</f>
        <v>500</v>
      </c>
      <c r="K58" s="291">
        <f>$O$10</f>
        <v>2500</v>
      </c>
      <c r="L58" s="215">
        <f>$P$10</f>
        <v>3000</v>
      </c>
      <c r="M58" s="214">
        <f>$N$11</f>
        <v>500</v>
      </c>
      <c r="N58" s="215">
        <f>$P$11</f>
        <v>3000</v>
      </c>
      <c r="O58" s="289">
        <f>G58</f>
        <v>500</v>
      </c>
      <c r="P58" s="216">
        <f>I58</f>
        <v>3000</v>
      </c>
      <c r="Q58" s="214">
        <f>Q43</f>
        <v>5000</v>
      </c>
      <c r="R58" s="291">
        <f t="shared" ref="R58:S58" si="159">R43</f>
        <v>10000</v>
      </c>
      <c r="S58" s="215">
        <f t="shared" si="159"/>
        <v>15000</v>
      </c>
      <c r="T58" s="214">
        <f>T43</f>
        <v>5000</v>
      </c>
      <c r="U58" s="291">
        <f t="shared" ref="U58:V58" si="160">U43</f>
        <v>10000</v>
      </c>
      <c r="V58" s="215">
        <f t="shared" si="160"/>
        <v>15000</v>
      </c>
      <c r="W58" s="214">
        <f>W43</f>
        <v>5000</v>
      </c>
      <c r="X58" s="291">
        <f t="shared" ref="X58:Y58" si="161">X43</f>
        <v>10000</v>
      </c>
      <c r="Y58" s="215">
        <f t="shared" si="161"/>
        <v>15000</v>
      </c>
      <c r="Z58" s="214">
        <f>Z43</f>
        <v>10000</v>
      </c>
      <c r="AA58" s="215">
        <f t="shared" ref="AA58" si="162">AA43</f>
        <v>30000</v>
      </c>
      <c r="AB58" s="214">
        <f>AB43</f>
        <v>1000</v>
      </c>
      <c r="AC58" s="215">
        <f t="shared" ref="AC58" si="163">AC43</f>
        <v>6000</v>
      </c>
      <c r="AD58" s="214">
        <f>AD43</f>
        <v>6000</v>
      </c>
      <c r="AE58" s="215">
        <f t="shared" ref="AE58" si="164">AE43</f>
        <v>21000</v>
      </c>
      <c r="AF58" s="214">
        <f>AF43</f>
        <v>20000</v>
      </c>
      <c r="AG58" s="215">
        <f t="shared" ref="AG58:AO58" si="165">AG43</f>
        <v>75000</v>
      </c>
      <c r="AH58" s="214">
        <f>AH43</f>
        <v>6000</v>
      </c>
      <c r="AI58" s="215">
        <f t="shared" ref="AI58" si="166">AI43</f>
        <v>20000</v>
      </c>
      <c r="AJ58" s="214">
        <f t="shared" si="165"/>
        <v>25000</v>
      </c>
      <c r="AK58" s="215">
        <f t="shared" si="165"/>
        <v>90000</v>
      </c>
      <c r="AL58" s="214">
        <f t="shared" si="165"/>
        <v>25000</v>
      </c>
      <c r="AM58" s="215">
        <f t="shared" si="165"/>
        <v>90000</v>
      </c>
      <c r="AN58" s="214">
        <f t="shared" si="165"/>
        <v>30000</v>
      </c>
      <c r="AO58" s="215">
        <f t="shared" si="165"/>
        <v>105000</v>
      </c>
      <c r="AP58" s="214">
        <f>0</f>
        <v>0</v>
      </c>
      <c r="AQ58" s="215">
        <f>0</f>
        <v>0</v>
      </c>
    </row>
    <row r="59" spans="1:43" hidden="1" outlineLevel="1" x14ac:dyDescent="0.25">
      <c r="A59" s="321"/>
      <c r="B59" s="297" t="s">
        <v>400</v>
      </c>
      <c r="C59" s="28" t="s">
        <v>5</v>
      </c>
      <c r="D59" s="214">
        <f>-$Q$10</f>
        <v>0</v>
      </c>
      <c r="E59" s="291">
        <f>-$R$10</f>
        <v>0</v>
      </c>
      <c r="F59" s="215">
        <f>-$S$10</f>
        <v>0</v>
      </c>
      <c r="G59" s="214">
        <f>-$Q$10</f>
        <v>0</v>
      </c>
      <c r="H59" s="291">
        <f>-$R$10</f>
        <v>0</v>
      </c>
      <c r="I59" s="215">
        <f>-$S$10</f>
        <v>0</v>
      </c>
      <c r="J59" s="214">
        <f>-$Q$10</f>
        <v>0</v>
      </c>
      <c r="K59" s="291">
        <f>-$R$10</f>
        <v>0</v>
      </c>
      <c r="L59" s="215">
        <f>-$S$10</f>
        <v>0</v>
      </c>
      <c r="M59" s="214">
        <f>0</f>
        <v>0</v>
      </c>
      <c r="N59" s="215">
        <v>0</v>
      </c>
      <c r="O59" s="289">
        <f>G59</f>
        <v>0</v>
      </c>
      <c r="P59" s="216">
        <f>I59</f>
        <v>0</v>
      </c>
      <c r="Q59" s="214">
        <f>Q52*$Q$12</f>
        <v>-768</v>
      </c>
      <c r="R59" s="291">
        <f>R52*$R$12</f>
        <v>-1920</v>
      </c>
      <c r="S59" s="215">
        <f>S52*$S$12</f>
        <v>-2880</v>
      </c>
      <c r="T59" s="214">
        <f>T52*$Q$12</f>
        <v>-768</v>
      </c>
      <c r="U59" s="291">
        <f>U52*$R$12</f>
        <v>-1920</v>
      </c>
      <c r="V59" s="215">
        <f>V52*$S$12</f>
        <v>-2880</v>
      </c>
      <c r="W59" s="214">
        <f>W52*$Q$12</f>
        <v>-768</v>
      </c>
      <c r="X59" s="291">
        <f>X52*$R$12</f>
        <v>-1920</v>
      </c>
      <c r="Y59" s="215">
        <f>Y52*$S$12</f>
        <v>-2880</v>
      </c>
      <c r="Z59" s="214">
        <f>Z52*$Q$12</f>
        <v>-768</v>
      </c>
      <c r="AA59" s="215">
        <f>AA52*$S$12</f>
        <v>-2880</v>
      </c>
      <c r="AB59" s="214">
        <f>AB52*$Q$12</f>
        <v>-768</v>
      </c>
      <c r="AC59" s="215">
        <f>AC52*$S$12</f>
        <v>-2880</v>
      </c>
      <c r="AD59" s="214">
        <f>AD52*$Q$12</f>
        <v>-768</v>
      </c>
      <c r="AE59" s="215">
        <f>AE52*$S$12</f>
        <v>-2880</v>
      </c>
      <c r="AF59" s="214">
        <f>AF52*$Q$12</f>
        <v>-768</v>
      </c>
      <c r="AG59" s="215">
        <f>AG52*$S$12</f>
        <v>-2880</v>
      </c>
      <c r="AH59" s="214">
        <f>AH52*$Q$12</f>
        <v>-768</v>
      </c>
      <c r="AI59" s="215">
        <f>AI52*$S$12</f>
        <v>-2880</v>
      </c>
      <c r="AJ59" s="214">
        <f t="shared" ref="AJ59" si="167">AJ52*$Q$12</f>
        <v>-768</v>
      </c>
      <c r="AK59" s="215">
        <f t="shared" ref="AK59" si="168">AK52*$S$12</f>
        <v>-2880</v>
      </c>
      <c r="AL59" s="214">
        <f t="shared" ref="AL59" si="169">AL52*$Q$12</f>
        <v>-768</v>
      </c>
      <c r="AM59" s="215">
        <f t="shared" ref="AM59" si="170">AM52*$S$12</f>
        <v>-2880</v>
      </c>
      <c r="AN59" s="214">
        <f t="shared" ref="AN59" si="171">AN52*$Q$12</f>
        <v>-768</v>
      </c>
      <c r="AO59" s="215">
        <f>AO52*$S$12</f>
        <v>-2880</v>
      </c>
      <c r="AP59" s="214">
        <f>AP52*$Q$17</f>
        <v>-7296</v>
      </c>
      <c r="AQ59" s="215">
        <f>AQ52*$S$17</f>
        <v>-9600</v>
      </c>
    </row>
    <row r="60" spans="1:43" collapsed="1" x14ac:dyDescent="0.25">
      <c r="A60" s="321"/>
      <c r="B60" s="298" t="s">
        <v>401</v>
      </c>
      <c r="C60" s="23" t="s">
        <v>5</v>
      </c>
      <c r="D60" s="217">
        <f>SUM(D57:D59)</f>
        <v>4340</v>
      </c>
      <c r="E60" s="292">
        <f t="shared" ref="E60:F60" si="172">SUM(E57:E59)</f>
        <v>7300</v>
      </c>
      <c r="F60" s="218">
        <f t="shared" si="172"/>
        <v>9720</v>
      </c>
      <c r="G60" s="217">
        <f>SUM(G57:G59)</f>
        <v>4340</v>
      </c>
      <c r="H60" s="292">
        <f t="shared" ref="H60:I60" si="173">SUM(H57:H59)</f>
        <v>7300</v>
      </c>
      <c r="I60" s="218">
        <f t="shared" si="173"/>
        <v>9720</v>
      </c>
      <c r="J60" s="217">
        <f>SUM(J57:J59)</f>
        <v>4340</v>
      </c>
      <c r="K60" s="292">
        <f t="shared" ref="K60:AQ60" si="174">SUM(K57:K59)</f>
        <v>7300</v>
      </c>
      <c r="L60" s="218">
        <f t="shared" si="174"/>
        <v>9720</v>
      </c>
      <c r="M60" s="217">
        <f t="shared" si="174"/>
        <v>4340</v>
      </c>
      <c r="N60" s="218">
        <f t="shared" si="174"/>
        <v>9720</v>
      </c>
      <c r="O60" s="290">
        <f t="shared" si="174"/>
        <v>4340</v>
      </c>
      <c r="P60" s="240">
        <f t="shared" si="174"/>
        <v>9720</v>
      </c>
      <c r="Q60" s="217">
        <f t="shared" si="174"/>
        <v>8264</v>
      </c>
      <c r="R60" s="292">
        <f t="shared" si="174"/>
        <v>13264</v>
      </c>
      <c r="S60" s="218">
        <f t="shared" si="174"/>
        <v>19416</v>
      </c>
      <c r="T60" s="217">
        <f t="shared" si="174"/>
        <v>8264</v>
      </c>
      <c r="U60" s="292">
        <f t="shared" si="174"/>
        <v>13264</v>
      </c>
      <c r="V60" s="218">
        <f t="shared" si="174"/>
        <v>19416</v>
      </c>
      <c r="W60" s="217">
        <f t="shared" si="174"/>
        <v>8264</v>
      </c>
      <c r="X60" s="292">
        <f t="shared" si="174"/>
        <v>13264</v>
      </c>
      <c r="Y60" s="218">
        <f t="shared" si="174"/>
        <v>19416</v>
      </c>
      <c r="Z60" s="217">
        <f t="shared" si="174"/>
        <v>14416</v>
      </c>
      <c r="AA60" s="218">
        <f t="shared" si="174"/>
        <v>38832</v>
      </c>
      <c r="AB60" s="217">
        <f>SUM(AB57:AB59)</f>
        <v>4456</v>
      </c>
      <c r="AC60" s="218">
        <f>SUM(AC57:AC59)</f>
        <v>12912</v>
      </c>
      <c r="AD60" s="217">
        <f>SUM(AD57:AD59)</f>
        <v>10608</v>
      </c>
      <c r="AE60" s="218">
        <f>SUM(AE57:AE59)</f>
        <v>31048</v>
      </c>
      <c r="AF60" s="217">
        <f t="shared" si="174"/>
        <v>26528</v>
      </c>
      <c r="AG60" s="218">
        <f t="shared" si="174"/>
        <v>79416</v>
      </c>
      <c r="AH60" s="217">
        <f t="shared" si="174"/>
        <v>11248</v>
      </c>
      <c r="AI60" s="218">
        <f t="shared" si="174"/>
        <v>26336</v>
      </c>
      <c r="AJ60" s="217">
        <f t="shared" si="174"/>
        <v>31400</v>
      </c>
      <c r="AK60" s="218">
        <f t="shared" si="174"/>
        <v>100752</v>
      </c>
      <c r="AL60" s="217">
        <f t="shared" si="174"/>
        <v>30568</v>
      </c>
      <c r="AM60" s="218">
        <f t="shared" si="174"/>
        <v>96976</v>
      </c>
      <c r="AN60" s="217">
        <f t="shared" si="174"/>
        <v>38640</v>
      </c>
      <c r="AO60" s="218">
        <f t="shared" si="174"/>
        <v>115752</v>
      </c>
      <c r="AP60" s="217">
        <f t="shared" si="174"/>
        <v>-7296</v>
      </c>
      <c r="AQ60" s="218">
        <f t="shared" si="174"/>
        <v>-9600</v>
      </c>
    </row>
    <row r="61" spans="1:43" x14ac:dyDescent="0.25">
      <c r="A61" s="321"/>
      <c r="B61" s="299" t="s">
        <v>402</v>
      </c>
      <c r="C61" s="23" t="s">
        <v>5</v>
      </c>
      <c r="D61" s="217">
        <f t="shared" ref="D61:AQ61" si="175">-PMT($L$4,$L$3,D56)+D60</f>
        <v>20737.695595908157</v>
      </c>
      <c r="E61" s="292">
        <f t="shared" si="175"/>
        <v>41081.718746457409</v>
      </c>
      <c r="F61" s="218">
        <f t="shared" si="175"/>
        <v>59282.959620714886</v>
      </c>
      <c r="G61" s="217">
        <f t="shared" si="175"/>
        <v>18518.458597965699</v>
      </c>
      <c r="H61" s="292">
        <f t="shared" si="175"/>
        <v>36273.371917582088</v>
      </c>
      <c r="I61" s="218">
        <f t="shared" si="175"/>
        <v>52255.375793897103</v>
      </c>
      <c r="J61" s="217">
        <f t="shared" si="175"/>
        <v>16299.221600023242</v>
      </c>
      <c r="K61" s="292">
        <f t="shared" si="175"/>
        <v>31465.025088706756</v>
      </c>
      <c r="L61" s="218">
        <f t="shared" si="175"/>
        <v>45227.79196707932</v>
      </c>
      <c r="M61" s="217">
        <f t="shared" si="175"/>
        <v>27148.824701075257</v>
      </c>
      <c r="N61" s="218">
        <f t="shared" si="175"/>
        <v>67666.743835164176</v>
      </c>
      <c r="O61" s="290">
        <f t="shared" si="175"/>
        <v>21600.732206219112</v>
      </c>
      <c r="P61" s="240">
        <f t="shared" si="175"/>
        <v>56570.558845451873</v>
      </c>
      <c r="Q61" s="217">
        <f t="shared" si="175"/>
        <v>30209.788090764305</v>
      </c>
      <c r="R61" s="292">
        <f t="shared" si="175"/>
        <v>59621.395068131329</v>
      </c>
      <c r="S61" s="218">
        <f t="shared" si="175"/>
        <v>86486.273715594274</v>
      </c>
      <c r="T61" s="217">
        <f t="shared" si="175"/>
        <v>27990.551092821843</v>
      </c>
      <c r="U61" s="292">
        <f t="shared" si="175"/>
        <v>54813.048239256008</v>
      </c>
      <c r="V61" s="218">
        <f t="shared" si="175"/>
        <v>79458.689888776484</v>
      </c>
      <c r="W61" s="217">
        <f t="shared" si="175"/>
        <v>25771.314094879388</v>
      </c>
      <c r="X61" s="292">
        <f t="shared" si="175"/>
        <v>50004.701410380687</v>
      </c>
      <c r="Y61" s="218">
        <f t="shared" si="175"/>
        <v>72431.106061958708</v>
      </c>
      <c r="Z61" s="217">
        <f t="shared" si="175"/>
        <v>39074.188866027311</v>
      </c>
      <c r="AA61" s="218">
        <f t="shared" si="175"/>
        <v>112683.27565375179</v>
      </c>
      <c r="AB61" s="217">
        <f t="shared" si="175"/>
        <v>23566.096371171159</v>
      </c>
      <c r="AC61" s="218">
        <f t="shared" si="175"/>
        <v>73941.017443417571</v>
      </c>
      <c r="AD61" s="217">
        <f t="shared" si="175"/>
        <v>34649.73414437662</v>
      </c>
      <c r="AE61" s="218">
        <f t="shared" si="175"/>
        <v>105885.60320839287</v>
      </c>
      <c r="AF61" s="217">
        <f t="shared" si="175"/>
        <v>65364.647463993009</v>
      </c>
      <c r="AG61" s="218">
        <f t="shared" si="175"/>
        <v>177604.90806452074</v>
      </c>
      <c r="AH61" s="217">
        <f t="shared" si="175"/>
        <v>35289.73414437662</v>
      </c>
      <c r="AI61" s="218">
        <f t="shared" si="175"/>
        <v>92543.237105283304</v>
      </c>
      <c r="AJ61" s="217">
        <f t="shared" si="175"/>
        <v>75168.285237198463</v>
      </c>
      <c r="AK61" s="218">
        <f t="shared" si="175"/>
        <v>212749.49382949603</v>
      </c>
      <c r="AL61" s="217">
        <f t="shared" si="175"/>
        <v>74952.739958849153</v>
      </c>
      <c r="AM61" s="218">
        <f t="shared" si="175"/>
        <v>212672.22215940012</v>
      </c>
      <c r="AN61" s="217">
        <f t="shared" si="175"/>
        <v>87956.377732054621</v>
      </c>
      <c r="AO61" s="218">
        <f t="shared" si="175"/>
        <v>245256.8079243754</v>
      </c>
      <c r="AP61" s="217">
        <f t="shared" si="175"/>
        <v>437056.89246024506</v>
      </c>
      <c r="AQ61" s="218">
        <f t="shared" si="175"/>
        <v>915301.54035693151</v>
      </c>
    </row>
    <row r="62" spans="1:43" x14ac:dyDescent="0.25">
      <c r="A62" s="321"/>
      <c r="B62" s="300" t="s">
        <v>3</v>
      </c>
      <c r="C62" s="287" t="s">
        <v>67</v>
      </c>
      <c r="D62" s="21">
        <f t="shared" ref="D62:AQ62" si="176">D61/$B$5</f>
        <v>1.5188600212761418E-3</v>
      </c>
      <c r="E62" s="24">
        <f t="shared" si="176"/>
        <v>3.008886880450529E-3</v>
      </c>
      <c r="F62" s="22">
        <f t="shared" si="176"/>
        <v>4.3419731423099076E-3</v>
      </c>
      <c r="G62" s="21">
        <f t="shared" si="176"/>
        <v>1.3563197651361696E-3</v>
      </c>
      <c r="H62" s="24">
        <f t="shared" si="176"/>
        <v>2.6567163254805899E-3</v>
      </c>
      <c r="I62" s="22">
        <f t="shared" si="176"/>
        <v>3.8272623311999955E-3</v>
      </c>
      <c r="J62" s="21">
        <f t="shared" si="176"/>
        <v>1.1937795089961977E-3</v>
      </c>
      <c r="K62" s="24">
        <f t="shared" si="176"/>
        <v>2.3045457705106499E-3</v>
      </c>
      <c r="L62" s="22">
        <f t="shared" si="176"/>
        <v>3.3125515200900842E-3</v>
      </c>
      <c r="M62" s="21">
        <f t="shared" si="176"/>
        <v>1.988420761236061E-3</v>
      </c>
      <c r="N62" s="22">
        <f t="shared" si="176"/>
        <v>4.9560141099498018E-3</v>
      </c>
      <c r="O62" s="24">
        <f t="shared" si="176"/>
        <v>1.5820701208861308E-3</v>
      </c>
      <c r="P62" s="24">
        <f t="shared" si="176"/>
        <v>4.143312829249941E-3</v>
      </c>
      <c r="Q62" s="21">
        <f t="shared" si="176"/>
        <v>2.2126103245212869E-3</v>
      </c>
      <c r="R62" s="24">
        <f t="shared" si="176"/>
        <v>4.36676066358903E-3</v>
      </c>
      <c r="S62" s="22">
        <f t="shared" si="176"/>
        <v>6.3343847887168837E-3</v>
      </c>
      <c r="T62" s="21">
        <f t="shared" si="176"/>
        <v>2.0500700683813143E-3</v>
      </c>
      <c r="U62" s="24">
        <f t="shared" si="176"/>
        <v>4.0145901086190905E-3</v>
      </c>
      <c r="V62" s="22">
        <f t="shared" si="176"/>
        <v>5.819673977606972E-3</v>
      </c>
      <c r="W62" s="21">
        <f t="shared" si="176"/>
        <v>1.8875298122413425E-3</v>
      </c>
      <c r="X62" s="24">
        <f t="shared" si="176"/>
        <v>3.6624195536491514E-3</v>
      </c>
      <c r="Y62" s="22">
        <f t="shared" si="176"/>
        <v>5.3049631664970603E-3</v>
      </c>
      <c r="Z62" s="21">
        <f t="shared" si="176"/>
        <v>2.8618523720693669E-3</v>
      </c>
      <c r="AA62" s="22">
        <f t="shared" si="176"/>
        <v>8.2530926189645273E-3</v>
      </c>
      <c r="AB62" s="21">
        <f t="shared" si="176"/>
        <v>1.7260163488355582E-3</v>
      </c>
      <c r="AC62" s="22">
        <f t="shared" si="176"/>
        <v>5.4155513474432697E-3</v>
      </c>
      <c r="AD62" s="21">
        <f t="shared" si="176"/>
        <v>2.5377986525236102E-3</v>
      </c>
      <c r="AE62" s="22">
        <f t="shared" si="176"/>
        <v>7.7552208632896439E-3</v>
      </c>
      <c r="AF62" s="21">
        <f t="shared" si="176"/>
        <v>4.7874051086687396E-3</v>
      </c>
      <c r="AG62" s="22">
        <f t="shared" si="176"/>
        <v>1.3008050638705106E-2</v>
      </c>
      <c r="AH62" s="21">
        <f t="shared" si="176"/>
        <v>2.5846732152792007E-3</v>
      </c>
      <c r="AI62" s="22">
        <f t="shared" si="176"/>
        <v>6.7780058989017162E-3</v>
      </c>
      <c r="AJ62" s="21">
        <f t="shared" si="176"/>
        <v>5.5054382868456094E-3</v>
      </c>
      <c r="AK62" s="22">
        <f t="shared" si="176"/>
        <v>1.5582092968329433E-2</v>
      </c>
      <c r="AL62" s="21">
        <f t="shared" si="176"/>
        <v>5.4896514264133351E-3</v>
      </c>
      <c r="AM62" s="22">
        <f t="shared" si="176"/>
        <v>1.5576433474971401E-2</v>
      </c>
      <c r="AN62" s="21">
        <f t="shared" si="176"/>
        <v>6.4420574183681589E-3</v>
      </c>
      <c r="AO62" s="22">
        <f t="shared" si="176"/>
        <v>1.7962977553573366E-2</v>
      </c>
      <c r="AP62" s="21">
        <f t="shared" si="176"/>
        <v>3.2010704270923666E-2</v>
      </c>
      <c r="AQ62" s="22">
        <f t="shared" si="176"/>
        <v>6.7038061708983882E-2</v>
      </c>
    </row>
    <row r="63" spans="1:43" x14ac:dyDescent="0.25">
      <c r="A63" s="321"/>
      <c r="B63" s="300" t="s">
        <v>2</v>
      </c>
      <c r="C63" s="287" t="s">
        <v>67</v>
      </c>
      <c r="D63" s="21">
        <f t="shared" ref="D63:AQ63" si="177">D61/$C$5</f>
        <v>5.1151352328971528E-3</v>
      </c>
      <c r="E63" s="24">
        <f t="shared" si="177"/>
        <v>1.0133167690504584E-2</v>
      </c>
      <c r="F63" s="22">
        <f t="shared" si="177"/>
        <v>1.4622664030528618E-2</v>
      </c>
      <c r="G63" s="21">
        <f t="shared" si="177"/>
        <v>4.5677408849656388E-3</v>
      </c>
      <c r="H63" s="24">
        <f t="shared" si="177"/>
        <v>8.9471466033196386E-3</v>
      </c>
      <c r="I63" s="22">
        <f t="shared" si="177"/>
        <v>1.2889248595412158E-2</v>
      </c>
      <c r="J63" s="21">
        <f t="shared" si="177"/>
        <v>4.0203465370341248E-3</v>
      </c>
      <c r="K63" s="24">
        <f t="shared" si="177"/>
        <v>7.7611255161346903E-3</v>
      </c>
      <c r="L63" s="22">
        <f t="shared" si="177"/>
        <v>1.1155833160295697E-2</v>
      </c>
      <c r="M63" s="21">
        <f t="shared" si="177"/>
        <v>6.6964966824770815E-3</v>
      </c>
      <c r="N63" s="22">
        <f t="shared" si="177"/>
        <v>1.669059823382545E-2</v>
      </c>
      <c r="O63" s="24">
        <f t="shared" si="177"/>
        <v>5.328010812648297E-3</v>
      </c>
      <c r="P63" s="24">
        <f t="shared" si="177"/>
        <v>1.3953626494167877E-2</v>
      </c>
      <c r="Q63" s="21">
        <f t="shared" si="177"/>
        <v>7.4515102570950897E-3</v>
      </c>
      <c r="R63" s="24">
        <f t="shared" si="177"/>
        <v>1.4706142113864104E-2</v>
      </c>
      <c r="S63" s="22">
        <f t="shared" si="177"/>
        <v>2.1332601001815884E-2</v>
      </c>
      <c r="T63" s="21">
        <f t="shared" si="177"/>
        <v>6.9041159091635749E-3</v>
      </c>
      <c r="U63" s="24">
        <f t="shared" si="177"/>
        <v>1.3520121026679158E-2</v>
      </c>
      <c r="V63" s="22">
        <f t="shared" si="177"/>
        <v>1.9599185566699422E-2</v>
      </c>
      <c r="W63" s="21">
        <f t="shared" si="177"/>
        <v>6.3567215612320618E-3</v>
      </c>
      <c r="X63" s="24">
        <f t="shared" si="177"/>
        <v>1.2334099939494213E-2</v>
      </c>
      <c r="Y63" s="22">
        <f t="shared" si="177"/>
        <v>1.7865770131582963E-2</v>
      </c>
      <c r="Z63" s="21">
        <f t="shared" si="177"/>
        <v>9.637992767380147E-3</v>
      </c>
      <c r="AA63" s="22">
        <f t="shared" si="177"/>
        <v>2.7794322218158977E-2</v>
      </c>
      <c r="AB63" s="21">
        <f t="shared" si="177"/>
        <v>5.8127851907428104E-3</v>
      </c>
      <c r="AC63" s="22">
        <f t="shared" si="177"/>
        <v>1.8238203069955179E-2</v>
      </c>
      <c r="AD63" s="21">
        <f t="shared" si="177"/>
        <v>8.54666204895938E-3</v>
      </c>
      <c r="AE63" s="22">
        <f t="shared" si="177"/>
        <v>2.6117616449857013E-2</v>
      </c>
      <c r="AF63" s="21">
        <f t="shared" si="177"/>
        <v>1.6122765891835349E-2</v>
      </c>
      <c r="AG63" s="22">
        <f t="shared" si="177"/>
        <v>4.3807814545968375E-2</v>
      </c>
      <c r="AH63" s="21">
        <f t="shared" si="177"/>
        <v>8.7045236847382423E-3</v>
      </c>
      <c r="AI63" s="22">
        <f t="shared" si="177"/>
        <v>2.282660435892369E-2</v>
      </c>
      <c r="AJ63" s="21">
        <f t="shared" si="177"/>
        <v>1.8540919478494192E-2</v>
      </c>
      <c r="AK63" s="22">
        <f t="shared" si="177"/>
        <v>5.2476536104764514E-2</v>
      </c>
      <c r="AL63" s="21">
        <f t="shared" si="177"/>
        <v>1.8487753337518203E-2</v>
      </c>
      <c r="AM63" s="22">
        <f t="shared" si="177"/>
        <v>5.2457476366888411E-2</v>
      </c>
      <c r="AN63" s="21">
        <f t="shared" si="177"/>
        <v>2.1695215103071364E-2</v>
      </c>
      <c r="AO63" s="22">
        <f t="shared" si="177"/>
        <v>6.0494751382569101E-2</v>
      </c>
      <c r="AP63" s="21">
        <f t="shared" si="177"/>
        <v>0.10780393120656367</v>
      </c>
      <c r="AQ63" s="22">
        <f t="shared" si="177"/>
        <v>0.22576718498696544</v>
      </c>
    </row>
    <row r="64" spans="1:43" x14ac:dyDescent="0.25">
      <c r="A64" s="321"/>
      <c r="B64" s="300" t="s">
        <v>1</v>
      </c>
      <c r="C64" s="287" t="s">
        <v>67</v>
      </c>
      <c r="D64" s="21">
        <f>D61/$D$5</f>
        <v>1.2888623464361463E-2</v>
      </c>
      <c r="E64" s="24">
        <f t="shared" ref="E64:AQ64" si="178">E61/$D$5</f>
        <v>2.5532576738968259E-2</v>
      </c>
      <c r="F64" s="22">
        <f t="shared" si="178"/>
        <v>3.6844775778997453E-2</v>
      </c>
      <c r="G64" s="21">
        <f t="shared" si="178"/>
        <v>1.1509352083297116E-2</v>
      </c>
      <c r="H64" s="24">
        <f t="shared" si="178"/>
        <v>2.2544155413328847E-2</v>
      </c>
      <c r="I64" s="22">
        <f t="shared" si="178"/>
        <v>3.2477083072293689E-2</v>
      </c>
      <c r="J64" s="21">
        <f t="shared" si="178"/>
        <v>1.013008070223277E-2</v>
      </c>
      <c r="K64" s="24">
        <f t="shared" si="178"/>
        <v>1.9555734087689423E-2</v>
      </c>
      <c r="L64" s="22">
        <f t="shared" si="178"/>
        <v>2.8109390365589924E-2</v>
      </c>
      <c r="M64" s="21">
        <f t="shared" si="178"/>
        <v>1.6873185231880684E-2</v>
      </c>
      <c r="N64" s="22">
        <f t="shared" si="178"/>
        <v>4.205535655190721E-2</v>
      </c>
      <c r="O64" s="24">
        <f t="shared" si="178"/>
        <v>1.3425006779219819E-2</v>
      </c>
      <c r="P64" s="24">
        <f t="shared" si="178"/>
        <v>3.5158999646585469E-2</v>
      </c>
      <c r="Q64" s="21">
        <f t="shared" si="178"/>
        <v>1.8775595477293006E-2</v>
      </c>
      <c r="R64" s="24">
        <f t="shared" si="178"/>
        <v>3.7055115786573022E-2</v>
      </c>
      <c r="S64" s="22">
        <f t="shared" si="178"/>
        <v>5.3751826551834449E-2</v>
      </c>
      <c r="T64" s="21">
        <f t="shared" si="178"/>
        <v>1.7396324096228658E-2</v>
      </c>
      <c r="U64" s="24">
        <f t="shared" si="178"/>
        <v>3.4066694460933612E-2</v>
      </c>
      <c r="V64" s="22">
        <f t="shared" si="178"/>
        <v>4.9384133845130677E-2</v>
      </c>
      <c r="W64" s="21">
        <f t="shared" si="178"/>
        <v>1.6017052715164314E-2</v>
      </c>
      <c r="X64" s="24">
        <f t="shared" si="178"/>
        <v>3.1078273135294196E-2</v>
      </c>
      <c r="Y64" s="22">
        <f t="shared" si="178"/>
        <v>4.501644113842692E-2</v>
      </c>
      <c r="Z64" s="21">
        <f t="shared" si="178"/>
        <v>2.4284882818365841E-2</v>
      </c>
      <c r="AA64" s="22">
        <f t="shared" si="178"/>
        <v>7.0033447251420827E-2</v>
      </c>
      <c r="AB64" s="21">
        <f t="shared" si="178"/>
        <v>1.4646494411501116E-2</v>
      </c>
      <c r="AC64" s="22">
        <f t="shared" si="178"/>
        <v>4.5954861666888003E-2</v>
      </c>
      <c r="AD64" s="21">
        <f t="shared" si="178"/>
        <v>2.1535053133638297E-2</v>
      </c>
      <c r="AE64" s="22">
        <f t="shared" si="178"/>
        <v>6.5808646083079667E-2</v>
      </c>
      <c r="AF64" s="21">
        <f t="shared" si="178"/>
        <v>4.0624587488417213E-2</v>
      </c>
      <c r="AG64" s="22">
        <f t="shared" si="178"/>
        <v>0.11038269777273667</v>
      </c>
      <c r="AH64" s="21">
        <f t="shared" si="178"/>
        <v>2.193281762868754E-2</v>
      </c>
      <c r="AI64" s="22">
        <f t="shared" si="178"/>
        <v>5.7516271839696029E-2</v>
      </c>
      <c r="AJ64" s="21">
        <f t="shared" si="178"/>
        <v>4.67176172204559E-2</v>
      </c>
      <c r="AK64" s="22">
        <f t="shared" si="178"/>
        <v>0.13222530466417454</v>
      </c>
      <c r="AL64" s="21">
        <f t="shared" si="178"/>
        <v>4.6583654316076431E-2</v>
      </c>
      <c r="AM64" s="22">
        <f t="shared" si="178"/>
        <v>0.13217727977849125</v>
      </c>
      <c r="AN64" s="21">
        <f t="shared" si="178"/>
        <v>5.4665506523361343E-2</v>
      </c>
      <c r="AO64" s="22">
        <f t="shared" si="178"/>
        <v>0.15242882868973215</v>
      </c>
      <c r="AP64" s="21">
        <f t="shared" si="178"/>
        <v>0.27163392833943911</v>
      </c>
      <c r="AQ64" s="22">
        <f t="shared" si="178"/>
        <v>0.5688663359654218</v>
      </c>
    </row>
    <row r="65" spans="1:43" ht="15.75" thickBot="1" x14ac:dyDescent="0.3">
      <c r="A65" s="322"/>
      <c r="B65" s="301" t="s">
        <v>0</v>
      </c>
      <c r="C65" s="288" t="s">
        <v>67</v>
      </c>
      <c r="D65" s="35">
        <f t="shared" ref="D65:AQ65" si="179">D56/$E$5</f>
        <v>9.4249437869424135E-2</v>
      </c>
      <c r="E65" s="37">
        <f t="shared" si="179"/>
        <v>0.19416801485881363</v>
      </c>
      <c r="F65" s="36">
        <f t="shared" si="179"/>
        <v>0.2848742407782594</v>
      </c>
      <c r="G65" s="35">
        <f t="shared" si="179"/>
        <v>8.1493874849502074E-2</v>
      </c>
      <c r="H65" s="37">
        <f t="shared" si="179"/>
        <v>0.16653096164898248</v>
      </c>
      <c r="I65" s="36">
        <f t="shared" si="179"/>
        <v>0.24448162454850622</v>
      </c>
      <c r="J65" s="35">
        <f t="shared" si="179"/>
        <v>6.8738311829580012E-2</v>
      </c>
      <c r="K65" s="37">
        <f t="shared" si="179"/>
        <v>0.13889390843915136</v>
      </c>
      <c r="L65" s="36">
        <f t="shared" si="179"/>
        <v>0.20408900831875301</v>
      </c>
      <c r="M65" s="35">
        <f t="shared" si="179"/>
        <v>0.13109884214919898</v>
      </c>
      <c r="N65" s="36">
        <f t="shared" si="179"/>
        <v>0.33306192329796497</v>
      </c>
      <c r="O65" s="37">
        <f t="shared" si="179"/>
        <v>9.9209934599393826E-2</v>
      </c>
      <c r="P65" s="37">
        <f t="shared" si="179"/>
        <v>0.26928410819835469</v>
      </c>
      <c r="Q65" s="35">
        <f t="shared" si="179"/>
        <v>0.1261383454192293</v>
      </c>
      <c r="R65" s="37">
        <f t="shared" si="179"/>
        <v>0.26644953863837201</v>
      </c>
      <c r="S65" s="36">
        <f t="shared" si="179"/>
        <v>0.38550146015764458</v>
      </c>
      <c r="T65" s="35">
        <f t="shared" si="179"/>
        <v>0.11338278239930723</v>
      </c>
      <c r="U65" s="37">
        <f t="shared" si="179"/>
        <v>0.23881248542854086</v>
      </c>
      <c r="V65" s="36">
        <f t="shared" si="179"/>
        <v>0.34510884392789137</v>
      </c>
      <c r="W65" s="35">
        <f t="shared" si="179"/>
        <v>0.10062721937938517</v>
      </c>
      <c r="X65" s="37">
        <f t="shared" si="179"/>
        <v>0.21117543221870971</v>
      </c>
      <c r="Y65" s="36">
        <f t="shared" si="179"/>
        <v>0.30471622769813816</v>
      </c>
      <c r="Z65" s="35">
        <f t="shared" si="179"/>
        <v>0.14172847799913404</v>
      </c>
      <c r="AA65" s="36">
        <f t="shared" si="179"/>
        <v>0.42447679160740642</v>
      </c>
      <c r="AB65" s="35">
        <f t="shared" si="179"/>
        <v>0.10983957044932888</v>
      </c>
      <c r="AC65" s="36">
        <f t="shared" si="179"/>
        <v>0.35077798304785673</v>
      </c>
      <c r="AD65" s="35">
        <f t="shared" si="179"/>
        <v>0.13818526604915568</v>
      </c>
      <c r="AE65" s="36">
        <f t="shared" si="179"/>
        <v>0.43014593072737178</v>
      </c>
      <c r="AF65" s="35">
        <f t="shared" si="179"/>
        <v>0.22322235284863612</v>
      </c>
      <c r="AG65" s="36">
        <f t="shared" si="179"/>
        <v>0.56436279939255174</v>
      </c>
      <c r="AH65" s="35">
        <f t="shared" si="179"/>
        <v>0.13818526604915568</v>
      </c>
      <c r="AI65" s="36">
        <f t="shared" si="179"/>
        <v>0.38054096342767491</v>
      </c>
      <c r="AJ65" s="35">
        <f t="shared" si="179"/>
        <v>0.25156804844846292</v>
      </c>
      <c r="AK65" s="36">
        <f t="shared" si="179"/>
        <v>0.64373074707206679</v>
      </c>
      <c r="AL65" s="35">
        <f t="shared" si="179"/>
        <v>0.25511126039844129</v>
      </c>
      <c r="AM65" s="36">
        <f t="shared" si="179"/>
        <v>0.66499001877193686</v>
      </c>
      <c r="AN65" s="35">
        <f t="shared" si="179"/>
        <v>0.28345695599826809</v>
      </c>
      <c r="AO65" s="36">
        <f t="shared" si="179"/>
        <v>0.74435796645145202</v>
      </c>
      <c r="AP65" s="35">
        <f t="shared" si="179"/>
        <v>2.5540180377833948</v>
      </c>
      <c r="AQ65" s="36">
        <f t="shared" si="179"/>
        <v>5.3160793084217186</v>
      </c>
    </row>
    <row r="66" spans="1:43" ht="15.75" thickBot="1" x14ac:dyDescent="0.3">
      <c r="A66" s="320" t="s">
        <v>40</v>
      </c>
      <c r="B66" s="30" t="s">
        <v>10</v>
      </c>
      <c r="C66" s="31" t="s">
        <v>9</v>
      </c>
      <c r="D66" s="30">
        <v>1.5</v>
      </c>
      <c r="E66" s="31">
        <v>1.5</v>
      </c>
      <c r="F66" s="32">
        <v>1.5</v>
      </c>
      <c r="G66" s="30">
        <v>1.5</v>
      </c>
      <c r="H66" s="31">
        <v>1.5</v>
      </c>
      <c r="I66" s="32">
        <v>1.5</v>
      </c>
      <c r="J66" s="30">
        <v>1.5</v>
      </c>
      <c r="K66" s="31">
        <v>1.5</v>
      </c>
      <c r="L66" s="32">
        <v>1.5</v>
      </c>
      <c r="M66" s="30">
        <v>1.5</v>
      </c>
      <c r="N66" s="32">
        <v>1.5</v>
      </c>
      <c r="O66" s="31">
        <v>1.5</v>
      </c>
      <c r="P66" s="31">
        <v>1.5</v>
      </c>
      <c r="Q66" s="30">
        <v>1.5</v>
      </c>
      <c r="R66" s="31">
        <v>1.5</v>
      </c>
      <c r="S66" s="32">
        <v>1.5</v>
      </c>
      <c r="T66" s="30">
        <v>1.5</v>
      </c>
      <c r="U66" s="31">
        <v>1.5</v>
      </c>
      <c r="V66" s="32">
        <v>1.5</v>
      </c>
      <c r="W66" s="30">
        <v>1.5</v>
      </c>
      <c r="X66" s="31">
        <v>1.5</v>
      </c>
      <c r="Y66" s="32">
        <v>1.5</v>
      </c>
      <c r="Z66" s="30">
        <v>1.5</v>
      </c>
      <c r="AA66" s="32">
        <v>1.5</v>
      </c>
      <c r="AB66" s="30">
        <v>1.5</v>
      </c>
      <c r="AC66" s="32">
        <v>1.5</v>
      </c>
      <c r="AD66" s="30">
        <v>1.5</v>
      </c>
      <c r="AE66" s="32">
        <v>1.5</v>
      </c>
      <c r="AF66" s="30">
        <v>1.5</v>
      </c>
      <c r="AG66" s="32">
        <v>1.5</v>
      </c>
      <c r="AH66" s="30">
        <v>1.5</v>
      </c>
      <c r="AI66" s="32">
        <v>1.5</v>
      </c>
      <c r="AJ66" s="30">
        <v>1.5</v>
      </c>
      <c r="AK66" s="32">
        <v>1.5</v>
      </c>
      <c r="AL66" s="30">
        <v>1.5</v>
      </c>
      <c r="AM66" s="32">
        <v>1.5</v>
      </c>
      <c r="AN66" s="30">
        <v>1.5</v>
      </c>
      <c r="AO66" s="32">
        <v>1.5</v>
      </c>
      <c r="AP66" s="30">
        <v>1.5</v>
      </c>
      <c r="AQ66" s="32">
        <v>1.5</v>
      </c>
    </row>
    <row r="67" spans="1:43" x14ac:dyDescent="0.25">
      <c r="A67" s="321"/>
      <c r="B67" s="19" t="s">
        <v>8</v>
      </c>
      <c r="C67" s="23" t="s">
        <v>7</v>
      </c>
      <c r="D67" s="19">
        <f t="shared" ref="D67:AQ67" si="180">10*$L$6*$L$5*D66</f>
        <v>9600</v>
      </c>
      <c r="E67" s="23">
        <f t="shared" si="180"/>
        <v>9600</v>
      </c>
      <c r="F67" s="20">
        <f t="shared" si="180"/>
        <v>9600</v>
      </c>
      <c r="G67" s="19">
        <f t="shared" si="180"/>
        <v>9600</v>
      </c>
      <c r="H67" s="23">
        <f t="shared" si="180"/>
        <v>9600</v>
      </c>
      <c r="I67" s="20">
        <f t="shared" si="180"/>
        <v>9600</v>
      </c>
      <c r="J67" s="19">
        <f t="shared" si="180"/>
        <v>9600</v>
      </c>
      <c r="K67" s="23">
        <f t="shared" si="180"/>
        <v>9600</v>
      </c>
      <c r="L67" s="20">
        <f t="shared" si="180"/>
        <v>9600</v>
      </c>
      <c r="M67" s="19">
        <f t="shared" si="180"/>
        <v>9600</v>
      </c>
      <c r="N67" s="20">
        <f t="shared" si="180"/>
        <v>9600</v>
      </c>
      <c r="O67" s="23">
        <f t="shared" si="180"/>
        <v>9600</v>
      </c>
      <c r="P67" s="23">
        <f t="shared" si="180"/>
        <v>9600</v>
      </c>
      <c r="Q67" s="19">
        <f t="shared" si="180"/>
        <v>9600</v>
      </c>
      <c r="R67" s="23">
        <f t="shared" si="180"/>
        <v>9600</v>
      </c>
      <c r="S67" s="20">
        <f t="shared" si="180"/>
        <v>9600</v>
      </c>
      <c r="T67" s="19">
        <f t="shared" si="180"/>
        <v>9600</v>
      </c>
      <c r="U67" s="23">
        <f t="shared" si="180"/>
        <v>9600</v>
      </c>
      <c r="V67" s="20">
        <f t="shared" si="180"/>
        <v>9600</v>
      </c>
      <c r="W67" s="19">
        <f t="shared" si="180"/>
        <v>9600</v>
      </c>
      <c r="X67" s="23">
        <f t="shared" si="180"/>
        <v>9600</v>
      </c>
      <c r="Y67" s="20">
        <f t="shared" si="180"/>
        <v>9600</v>
      </c>
      <c r="Z67" s="19">
        <f t="shared" si="180"/>
        <v>9600</v>
      </c>
      <c r="AA67" s="20">
        <f t="shared" si="180"/>
        <v>9600</v>
      </c>
      <c r="AB67" s="19">
        <f t="shared" si="180"/>
        <v>9600</v>
      </c>
      <c r="AC67" s="20">
        <f t="shared" si="180"/>
        <v>9600</v>
      </c>
      <c r="AD67" s="19">
        <f t="shared" si="180"/>
        <v>9600</v>
      </c>
      <c r="AE67" s="20">
        <f t="shared" si="180"/>
        <v>9600</v>
      </c>
      <c r="AF67" s="19">
        <f t="shared" si="180"/>
        <v>9600</v>
      </c>
      <c r="AG67" s="20">
        <f t="shared" si="180"/>
        <v>9600</v>
      </c>
      <c r="AH67" s="19">
        <f t="shared" si="180"/>
        <v>9600</v>
      </c>
      <c r="AI67" s="20">
        <f t="shared" si="180"/>
        <v>9600</v>
      </c>
      <c r="AJ67" s="19">
        <f t="shared" si="180"/>
        <v>9600</v>
      </c>
      <c r="AK67" s="20">
        <f t="shared" si="180"/>
        <v>9600</v>
      </c>
      <c r="AL67" s="19">
        <f t="shared" si="180"/>
        <v>9600</v>
      </c>
      <c r="AM67" s="20">
        <f t="shared" si="180"/>
        <v>9600</v>
      </c>
      <c r="AN67" s="19">
        <f t="shared" si="180"/>
        <v>9600</v>
      </c>
      <c r="AO67" s="20">
        <f t="shared" si="180"/>
        <v>9600</v>
      </c>
      <c r="AP67" s="19">
        <f t="shared" si="180"/>
        <v>9600</v>
      </c>
      <c r="AQ67" s="20">
        <f t="shared" si="180"/>
        <v>9600</v>
      </c>
    </row>
    <row r="68" spans="1:43" hidden="1" outlineLevel="1" x14ac:dyDescent="0.25">
      <c r="A68" s="321"/>
      <c r="B68" s="19" t="s">
        <v>397</v>
      </c>
      <c r="C68" s="23" t="s">
        <v>4</v>
      </c>
      <c r="D68" s="214">
        <f>300*D66*$B$10</f>
        <v>54000</v>
      </c>
      <c r="E68" s="291">
        <f>300*E66*$C$10</f>
        <v>67500</v>
      </c>
      <c r="F68" s="215">
        <f>300*F66*$D$10</f>
        <v>121500</v>
      </c>
      <c r="G68" s="214">
        <f>250*G66*$B$10</f>
        <v>45000</v>
      </c>
      <c r="H68" s="291">
        <f>250*H66*$C$10</f>
        <v>56250</v>
      </c>
      <c r="I68" s="215">
        <f>250*I66*$D$10</f>
        <v>101250</v>
      </c>
      <c r="J68" s="214">
        <f>200*J66*$B$10</f>
        <v>36000</v>
      </c>
      <c r="K68" s="291">
        <f>200*K66*$C$10</f>
        <v>45000</v>
      </c>
      <c r="L68" s="215">
        <f>200*L66*$D$10</f>
        <v>81000</v>
      </c>
      <c r="M68" s="294">
        <f>1/2*M53</f>
        <v>67500</v>
      </c>
      <c r="N68" s="295">
        <f>1/2*N53</f>
        <v>135000</v>
      </c>
      <c r="O68" s="293">
        <f>1/2*O53</f>
        <v>45000</v>
      </c>
      <c r="P68" s="296">
        <f>1/2*P53</f>
        <v>90000</v>
      </c>
      <c r="Q68" s="214">
        <f>Q53-D53+D68</f>
        <v>89000</v>
      </c>
      <c r="R68" s="291">
        <f t="shared" ref="R68:S68" si="181">R53-E53+E68</f>
        <v>147500</v>
      </c>
      <c r="S68" s="215">
        <f t="shared" si="181"/>
        <v>231500</v>
      </c>
      <c r="T68" s="214">
        <f>T53-G53+G68</f>
        <v>80000</v>
      </c>
      <c r="U68" s="291">
        <f t="shared" ref="U68:V68" si="182">U53-H53+H68</f>
        <v>136250</v>
      </c>
      <c r="V68" s="215">
        <f t="shared" si="182"/>
        <v>211250</v>
      </c>
      <c r="W68" s="214">
        <f>W53-J53+J68</f>
        <v>71000</v>
      </c>
      <c r="X68" s="291">
        <f t="shared" ref="X68:Y68" si="183">X53-K53+K68</f>
        <v>125000</v>
      </c>
      <c r="Y68" s="215">
        <f t="shared" si="183"/>
        <v>191000</v>
      </c>
      <c r="Z68" s="214">
        <f>Z53-$G53+$G68</f>
        <v>110000</v>
      </c>
      <c r="AA68" s="215">
        <f t="shared" ref="AA68" si="184">AA53-$I53+$I68</f>
        <v>291250</v>
      </c>
      <c r="AB68" s="214">
        <f t="shared" ref="AB68" si="185">AB53-$G53+$G68</f>
        <v>60000</v>
      </c>
      <c r="AC68" s="215">
        <f t="shared" ref="AC68" si="186">AC53-$I53+$I68</f>
        <v>151250</v>
      </c>
      <c r="AD68" s="214">
        <f t="shared" ref="AD68" si="187">AD53-$G53+$G68</f>
        <v>90000</v>
      </c>
      <c r="AE68" s="215">
        <f t="shared" ref="AE68" si="188">AE53-$I53+$I68</f>
        <v>231250</v>
      </c>
      <c r="AF68" s="214">
        <f t="shared" ref="AF68" si="189">AF53-$G53+$G68</f>
        <v>145000</v>
      </c>
      <c r="AG68" s="215">
        <f t="shared" ref="AG68" si="190">AG53-$I53+$I68</f>
        <v>276250</v>
      </c>
      <c r="AH68" s="214">
        <f t="shared" ref="AH68" si="191">AH53-$G53+$G68</f>
        <v>95000</v>
      </c>
      <c r="AI68" s="215">
        <f t="shared" ref="AI68" si="192">AI53-$I53+$I68</f>
        <v>201250</v>
      </c>
      <c r="AJ68" s="214">
        <f t="shared" ref="AJ68" si="193">AJ53-$G53+$G68</f>
        <v>175000</v>
      </c>
      <c r="AK68" s="215">
        <f t="shared" ref="AK68" si="194">AK53-$I53+$I68</f>
        <v>356250</v>
      </c>
      <c r="AL68" s="214">
        <f t="shared" ref="AL68" si="195">AL53-$G53+$G68</f>
        <v>180000</v>
      </c>
      <c r="AM68" s="215">
        <f t="shared" ref="AM68" si="196">AM53-$I53+$I68</f>
        <v>386250</v>
      </c>
      <c r="AN68" s="214">
        <f t="shared" ref="AN68" si="197">AN53-$G53+$G68</f>
        <v>210000</v>
      </c>
      <c r="AO68" s="215">
        <f t="shared" ref="AO68" si="198">AO53-$I53+$I68</f>
        <v>466250</v>
      </c>
      <c r="AP68" s="214">
        <f>$B$17*AP66*10000</f>
        <v>1800000</v>
      </c>
      <c r="AQ68" s="215">
        <f>$D$17*AQ66*10000</f>
        <v>3750000</v>
      </c>
    </row>
    <row r="69" spans="1:43" hidden="1" outlineLevel="1" x14ac:dyDescent="0.25">
      <c r="A69" s="321"/>
      <c r="B69" s="297" t="s">
        <v>398</v>
      </c>
      <c r="C69" s="124" t="s">
        <v>4</v>
      </c>
      <c r="D69" s="214">
        <f>$E$10</f>
        <v>25000</v>
      </c>
      <c r="E69" s="291">
        <f>$F$10</f>
        <v>40000</v>
      </c>
      <c r="F69" s="215">
        <f>$G$10</f>
        <v>60000</v>
      </c>
      <c r="G69" s="214">
        <f>$E$10</f>
        <v>25000</v>
      </c>
      <c r="H69" s="291">
        <f>$F$10</f>
        <v>40000</v>
      </c>
      <c r="I69" s="215">
        <f>$G$10</f>
        <v>60000</v>
      </c>
      <c r="J69" s="214">
        <f>$E$10</f>
        <v>25000</v>
      </c>
      <c r="K69" s="291">
        <f>$F$10</f>
        <v>40000</v>
      </c>
      <c r="L69" s="215">
        <f>$G$10</f>
        <v>60000</v>
      </c>
      <c r="M69" s="294">
        <f>$E$11</f>
        <v>50000</v>
      </c>
      <c r="N69" s="295">
        <f>$G$11</f>
        <v>200000</v>
      </c>
      <c r="O69" s="289">
        <f>O54</f>
        <v>50000</v>
      </c>
      <c r="P69" s="216">
        <f>P54</f>
        <v>200000</v>
      </c>
      <c r="Q69" s="214">
        <f>Q54</f>
        <v>35000</v>
      </c>
      <c r="R69" s="291">
        <f t="shared" ref="R69:S69" si="199">R54</f>
        <v>60000</v>
      </c>
      <c r="S69" s="215">
        <f t="shared" si="199"/>
        <v>90000</v>
      </c>
      <c r="T69" s="214">
        <f>T54</f>
        <v>35000</v>
      </c>
      <c r="U69" s="291">
        <f t="shared" ref="U69:V69" si="200">U54</f>
        <v>60000</v>
      </c>
      <c r="V69" s="215">
        <f t="shared" si="200"/>
        <v>90000</v>
      </c>
      <c r="W69" s="214">
        <f>W54</f>
        <v>35000</v>
      </c>
      <c r="X69" s="291">
        <f t="shared" ref="X69:AO69" si="201">X54</f>
        <v>60000</v>
      </c>
      <c r="Y69" s="215">
        <f t="shared" si="201"/>
        <v>90000</v>
      </c>
      <c r="Z69" s="214">
        <f t="shared" si="201"/>
        <v>45000</v>
      </c>
      <c r="AA69" s="215">
        <f t="shared" si="201"/>
        <v>120000</v>
      </c>
      <c r="AB69" s="214">
        <f t="shared" si="201"/>
        <v>50000</v>
      </c>
      <c r="AC69" s="215">
        <f t="shared" si="201"/>
        <v>160000</v>
      </c>
      <c r="AD69" s="214">
        <f t="shared" si="201"/>
        <v>60000</v>
      </c>
      <c r="AE69" s="215">
        <f t="shared" si="201"/>
        <v>190000</v>
      </c>
      <c r="AF69" s="214">
        <f t="shared" si="201"/>
        <v>125000</v>
      </c>
      <c r="AG69" s="215">
        <f t="shared" si="201"/>
        <v>310000</v>
      </c>
      <c r="AH69" s="214">
        <f t="shared" si="201"/>
        <v>55000</v>
      </c>
      <c r="AI69" s="215">
        <f t="shared" si="201"/>
        <v>150000</v>
      </c>
      <c r="AJ69" s="214">
        <f t="shared" si="201"/>
        <v>135000</v>
      </c>
      <c r="AK69" s="215">
        <f t="shared" si="201"/>
        <v>340000</v>
      </c>
      <c r="AL69" s="214">
        <f t="shared" si="201"/>
        <v>135000</v>
      </c>
      <c r="AM69" s="215">
        <f t="shared" si="201"/>
        <v>340000</v>
      </c>
      <c r="AN69" s="214">
        <f t="shared" si="201"/>
        <v>145000</v>
      </c>
      <c r="AO69" s="215">
        <f t="shared" si="201"/>
        <v>370000</v>
      </c>
      <c r="AP69" s="214">
        <f>E60</f>
        <v>7300</v>
      </c>
      <c r="AQ69" s="215">
        <f>G60</f>
        <v>4340</v>
      </c>
    </row>
    <row r="70" spans="1:43" hidden="1" outlineLevel="1" x14ac:dyDescent="0.25">
      <c r="A70" s="321"/>
      <c r="B70" s="297" t="s">
        <v>258</v>
      </c>
      <c r="C70" s="124" t="s">
        <v>4</v>
      </c>
      <c r="D70" s="214">
        <f>300*D66*$H$10</f>
        <v>0</v>
      </c>
      <c r="E70" s="291">
        <f>300*E66*$I$10</f>
        <v>49500</v>
      </c>
      <c r="F70" s="215">
        <f>300*F66*$J$10</f>
        <v>49500</v>
      </c>
      <c r="G70" s="214">
        <f>250*G66*$H$10</f>
        <v>0</v>
      </c>
      <c r="H70" s="291">
        <f>250*H66*$I$10</f>
        <v>41250</v>
      </c>
      <c r="I70" s="215">
        <f>250*I66*$J$10</f>
        <v>41250</v>
      </c>
      <c r="J70" s="214">
        <f>200*J66*$H$10</f>
        <v>0</v>
      </c>
      <c r="K70" s="291">
        <f>200*K66*$I$10</f>
        <v>33000</v>
      </c>
      <c r="L70" s="215">
        <f>200*L66*$J$10</f>
        <v>33000</v>
      </c>
      <c r="M70" s="294">
        <f>0</f>
        <v>0</v>
      </c>
      <c r="N70" s="295">
        <f>0</f>
        <v>0</v>
      </c>
      <c r="O70" s="289">
        <f>O55</f>
        <v>0</v>
      </c>
      <c r="P70" s="216">
        <f>P55</f>
        <v>0</v>
      </c>
      <c r="Q70" s="214">
        <f>Q55-D55+D70</f>
        <v>0</v>
      </c>
      <c r="R70" s="291">
        <f>R55-E55+E70</f>
        <v>51500</v>
      </c>
      <c r="S70" s="215">
        <f t="shared" ref="S70" si="202">S55-F55+F70</f>
        <v>51500</v>
      </c>
      <c r="T70" s="214">
        <f>T55-G55+G70</f>
        <v>0</v>
      </c>
      <c r="U70" s="291">
        <f>U55-H55+H70</f>
        <v>43250</v>
      </c>
      <c r="V70" s="215">
        <f t="shared" ref="V70" si="203">V55-I55+I70</f>
        <v>43250</v>
      </c>
      <c r="W70" s="214">
        <f>W55-J55+J70</f>
        <v>0</v>
      </c>
      <c r="X70" s="291">
        <f>X55-K55+K70</f>
        <v>35000</v>
      </c>
      <c r="Y70" s="215">
        <f t="shared" ref="Y70" si="204">Y55-L55+L70</f>
        <v>35000</v>
      </c>
      <c r="Z70" s="214">
        <f t="shared" ref="Z70" si="205">Z55-$G55+$G70</f>
        <v>0</v>
      </c>
      <c r="AA70" s="215">
        <f t="shared" ref="AA70" si="206">AA55-$I55+$I70</f>
        <v>45250</v>
      </c>
      <c r="AB70" s="214">
        <f t="shared" ref="AB70" si="207">AB55-$G55+$G70</f>
        <v>0</v>
      </c>
      <c r="AC70" s="215">
        <f t="shared" ref="AC70" si="208">AC55-$I55+$I70</f>
        <v>41250</v>
      </c>
      <c r="AD70" s="214">
        <f t="shared" ref="AD70" si="209">AD55-$G55+$G70</f>
        <v>0</v>
      </c>
      <c r="AE70" s="215">
        <f t="shared" ref="AE70" si="210">AE55-$I55+$I70</f>
        <v>43250</v>
      </c>
      <c r="AF70" s="214">
        <f t="shared" ref="AF70" si="211">AF55-$G55+$G70</f>
        <v>0</v>
      </c>
      <c r="AG70" s="215">
        <f t="shared" ref="AG70" si="212">AG55-$I55+$I70</f>
        <v>67650</v>
      </c>
      <c r="AH70" s="214">
        <f t="shared" ref="AH70" si="213">AH55-$G55+$G70</f>
        <v>0</v>
      </c>
      <c r="AI70" s="215">
        <f t="shared" ref="AI70" si="214">AI55-$I55+$I70</f>
        <v>43250</v>
      </c>
      <c r="AJ70" s="214">
        <f t="shared" ref="AJ70" si="215">AJ55-$G55+$G70</f>
        <v>0</v>
      </c>
      <c r="AK70" s="215">
        <f t="shared" ref="AK70" si="216">AK55-$I55+$I70</f>
        <v>69650</v>
      </c>
      <c r="AL70" s="214">
        <f t="shared" ref="AL70" si="217">AL55-$G55+$G70</f>
        <v>0</v>
      </c>
      <c r="AM70" s="215">
        <f t="shared" ref="AM70" si="218">AM55-$I55+$I70</f>
        <v>69650</v>
      </c>
      <c r="AN70" s="214">
        <f t="shared" ref="AN70" si="219">AN55-$G55+$G70</f>
        <v>0</v>
      </c>
      <c r="AO70" s="215">
        <f t="shared" ref="AO70" si="220">AO55-$I55+$I70</f>
        <v>71650</v>
      </c>
      <c r="AP70" s="214">
        <f>0</f>
        <v>0</v>
      </c>
      <c r="AQ70" s="215">
        <f>0</f>
        <v>0</v>
      </c>
    </row>
    <row r="71" spans="1:43" collapsed="1" x14ac:dyDescent="0.25">
      <c r="A71" s="321"/>
      <c r="B71" s="298" t="s">
        <v>6</v>
      </c>
      <c r="C71" s="23" t="s">
        <v>4</v>
      </c>
      <c r="D71" s="217">
        <f>SUM(D68:D70)</f>
        <v>79000</v>
      </c>
      <c r="E71" s="292">
        <f t="shared" ref="E71:F71" si="221">SUM(E68:E70)</f>
        <v>157000</v>
      </c>
      <c r="F71" s="218">
        <f t="shared" si="221"/>
        <v>231000</v>
      </c>
      <c r="G71" s="217">
        <f>SUM(G68:G70)</f>
        <v>70000</v>
      </c>
      <c r="H71" s="292">
        <f t="shared" ref="H71:I71" si="222">SUM(H68:H70)</f>
        <v>137500</v>
      </c>
      <c r="I71" s="218">
        <f t="shared" si="222"/>
        <v>202500</v>
      </c>
      <c r="J71" s="217">
        <f>SUM(J68:J70)</f>
        <v>61000</v>
      </c>
      <c r="K71" s="292">
        <f t="shared" ref="K71:M71" si="223">SUM(K68:K70)</f>
        <v>118000</v>
      </c>
      <c r="L71" s="218">
        <f t="shared" si="223"/>
        <v>174000</v>
      </c>
      <c r="M71" s="217">
        <f t="shared" si="223"/>
        <v>117500</v>
      </c>
      <c r="N71" s="218">
        <f>SUM(N68:N70)</f>
        <v>335000</v>
      </c>
      <c r="O71" s="290">
        <f t="shared" ref="O71:AQ71" si="224">SUM(O68:O70)</f>
        <v>95000</v>
      </c>
      <c r="P71" s="240">
        <f t="shared" si="224"/>
        <v>290000</v>
      </c>
      <c r="Q71" s="217">
        <f t="shared" si="224"/>
        <v>124000</v>
      </c>
      <c r="R71" s="292">
        <f t="shared" si="224"/>
        <v>259000</v>
      </c>
      <c r="S71" s="218">
        <f t="shared" si="224"/>
        <v>373000</v>
      </c>
      <c r="T71" s="217">
        <f t="shared" si="224"/>
        <v>115000</v>
      </c>
      <c r="U71" s="292">
        <f t="shared" si="224"/>
        <v>239500</v>
      </c>
      <c r="V71" s="218">
        <f t="shared" si="224"/>
        <v>344500</v>
      </c>
      <c r="W71" s="217">
        <f t="shared" si="224"/>
        <v>106000</v>
      </c>
      <c r="X71" s="292">
        <f t="shared" si="224"/>
        <v>220000</v>
      </c>
      <c r="Y71" s="218">
        <f t="shared" si="224"/>
        <v>316000</v>
      </c>
      <c r="Z71" s="217">
        <f t="shared" si="224"/>
        <v>155000</v>
      </c>
      <c r="AA71" s="218">
        <f t="shared" si="224"/>
        <v>456500</v>
      </c>
      <c r="AB71" s="217">
        <f t="shared" si="224"/>
        <v>110000</v>
      </c>
      <c r="AC71" s="218">
        <f t="shared" si="224"/>
        <v>352500</v>
      </c>
      <c r="AD71" s="217">
        <f t="shared" si="224"/>
        <v>150000</v>
      </c>
      <c r="AE71" s="218">
        <f t="shared" si="224"/>
        <v>464500</v>
      </c>
      <c r="AF71" s="217">
        <f t="shared" si="224"/>
        <v>270000</v>
      </c>
      <c r="AG71" s="218">
        <f t="shared" si="224"/>
        <v>653900</v>
      </c>
      <c r="AH71" s="217">
        <f t="shared" si="224"/>
        <v>150000</v>
      </c>
      <c r="AI71" s="218">
        <f t="shared" si="224"/>
        <v>394500</v>
      </c>
      <c r="AJ71" s="217">
        <f t="shared" si="224"/>
        <v>310000</v>
      </c>
      <c r="AK71" s="218">
        <f t="shared" si="224"/>
        <v>765900</v>
      </c>
      <c r="AL71" s="217">
        <f t="shared" si="224"/>
        <v>315000</v>
      </c>
      <c r="AM71" s="218">
        <f t="shared" si="224"/>
        <v>795900</v>
      </c>
      <c r="AN71" s="217">
        <f t="shared" si="224"/>
        <v>355000</v>
      </c>
      <c r="AO71" s="218">
        <f t="shared" si="224"/>
        <v>907900</v>
      </c>
      <c r="AP71" s="217">
        <f t="shared" si="224"/>
        <v>1807300</v>
      </c>
      <c r="AQ71" s="218">
        <f t="shared" si="224"/>
        <v>3754340</v>
      </c>
    </row>
    <row r="72" spans="1:43" hidden="1" outlineLevel="1" x14ac:dyDescent="0.25">
      <c r="A72" s="321"/>
      <c r="B72" s="297" t="s">
        <v>399</v>
      </c>
      <c r="C72" s="28" t="s">
        <v>5</v>
      </c>
      <c r="D72" s="214">
        <f>$K$10*D67</f>
        <v>1920</v>
      </c>
      <c r="E72" s="291">
        <f>$L$10*E67</f>
        <v>2400</v>
      </c>
      <c r="F72" s="215">
        <f>$M$10*F67</f>
        <v>3360</v>
      </c>
      <c r="G72" s="214">
        <f>$K$10*G67</f>
        <v>1920</v>
      </c>
      <c r="H72" s="291">
        <f>$L$10*H67</f>
        <v>2400</v>
      </c>
      <c r="I72" s="215">
        <f>$M$10*I67</f>
        <v>3360</v>
      </c>
      <c r="J72" s="214">
        <f>$K$10*J67</f>
        <v>1920</v>
      </c>
      <c r="K72" s="291">
        <f>$L$10*K67</f>
        <v>2400</v>
      </c>
      <c r="L72" s="215">
        <f>$M$10*L67</f>
        <v>3360</v>
      </c>
      <c r="M72" s="214">
        <f>M67*$K$11</f>
        <v>1920</v>
      </c>
      <c r="N72" s="215">
        <f>N67*$M$11</f>
        <v>3360</v>
      </c>
      <c r="O72" s="289">
        <f>J72</f>
        <v>1920</v>
      </c>
      <c r="P72" s="216">
        <f>L72</f>
        <v>3360</v>
      </c>
      <c r="Q72" s="214">
        <f>Q57-D57+D72</f>
        <v>2112</v>
      </c>
      <c r="R72" s="291">
        <f t="shared" ref="R72:S72" si="225">R57-E57+E72</f>
        <v>2784</v>
      </c>
      <c r="S72" s="215">
        <f t="shared" si="225"/>
        <v>3936</v>
      </c>
      <c r="T72" s="214">
        <f>T57-G57+G72</f>
        <v>2112</v>
      </c>
      <c r="U72" s="291">
        <f t="shared" ref="U72:V72" si="226">U57-H57+H72</f>
        <v>2784</v>
      </c>
      <c r="V72" s="215">
        <f t="shared" si="226"/>
        <v>3936</v>
      </c>
      <c r="W72" s="214">
        <f>W57-J57+J72</f>
        <v>2112</v>
      </c>
      <c r="X72" s="291">
        <f t="shared" ref="X72:Y72" si="227">X57-K57+K72</f>
        <v>2784</v>
      </c>
      <c r="Y72" s="215">
        <f t="shared" si="227"/>
        <v>3936</v>
      </c>
      <c r="Z72" s="214">
        <f>Z57-M57+M72</f>
        <v>3264</v>
      </c>
      <c r="AA72" s="215">
        <f t="shared" ref="AA72" si="228">AA57-N57+N72</f>
        <v>8352</v>
      </c>
      <c r="AB72" s="214">
        <f>AB57-O57+O72</f>
        <v>2304</v>
      </c>
      <c r="AC72" s="215">
        <f t="shared" ref="AC72" si="229">AC57-P57+P72</f>
        <v>6432</v>
      </c>
      <c r="AD72" s="214">
        <f>AD57-Q57+Q72</f>
        <v>3456</v>
      </c>
      <c r="AE72" s="215">
        <f t="shared" ref="AE72" si="230">AE57-R57+R72</f>
        <v>10528</v>
      </c>
      <c r="AF72" s="214">
        <f>AF57-S57+S72</f>
        <v>3936</v>
      </c>
      <c r="AG72" s="215">
        <f t="shared" ref="AG72" si="231">AG57-T57+T72</f>
        <v>5376</v>
      </c>
      <c r="AH72" s="214">
        <f>AH57-U57+U72</f>
        <v>3616</v>
      </c>
      <c r="AI72" s="215">
        <f t="shared" ref="AI72" si="232">AI57-V57+V72</f>
        <v>5856</v>
      </c>
      <c r="AJ72" s="214">
        <f t="shared" ref="AJ72:AO72" si="233">AJ57-U57+U72</f>
        <v>4768</v>
      </c>
      <c r="AK72" s="215">
        <f t="shared" si="233"/>
        <v>10272</v>
      </c>
      <c r="AL72" s="214">
        <f t="shared" si="233"/>
        <v>4416</v>
      </c>
      <c r="AM72" s="215">
        <f t="shared" si="233"/>
        <v>7456</v>
      </c>
      <c r="AN72" s="214">
        <f t="shared" si="233"/>
        <v>6048</v>
      </c>
      <c r="AO72" s="215">
        <f t="shared" si="233"/>
        <v>11712</v>
      </c>
      <c r="AP72" s="214">
        <f>0</f>
        <v>0</v>
      </c>
      <c r="AQ72" s="215">
        <f>0</f>
        <v>0</v>
      </c>
    </row>
    <row r="73" spans="1:43" hidden="1" outlineLevel="1" x14ac:dyDescent="0.25">
      <c r="A73" s="321"/>
      <c r="B73" s="297" t="s">
        <v>403</v>
      </c>
      <c r="C73" s="28" t="s">
        <v>5</v>
      </c>
      <c r="D73" s="214">
        <f>$N$10</f>
        <v>500</v>
      </c>
      <c r="E73" s="291">
        <f>$O$10</f>
        <v>2500</v>
      </c>
      <c r="F73" s="215">
        <f>$P$10</f>
        <v>3000</v>
      </c>
      <c r="G73" s="214">
        <f>$N$10</f>
        <v>500</v>
      </c>
      <c r="H73" s="291">
        <f>$O$10</f>
        <v>2500</v>
      </c>
      <c r="I73" s="215">
        <f>$P$10</f>
        <v>3000</v>
      </c>
      <c r="J73" s="214">
        <f>$N$10</f>
        <v>500</v>
      </c>
      <c r="K73" s="291">
        <f>$O$10</f>
        <v>2500</v>
      </c>
      <c r="L73" s="215">
        <f>$P$10</f>
        <v>3000</v>
      </c>
      <c r="M73" s="214">
        <f>$N$11</f>
        <v>500</v>
      </c>
      <c r="N73" s="215">
        <f>$P$11</f>
        <v>3000</v>
      </c>
      <c r="O73" s="289">
        <f>G73</f>
        <v>500</v>
      </c>
      <c r="P73" s="216">
        <f>I73</f>
        <v>3000</v>
      </c>
      <c r="Q73" s="214">
        <f>Q58</f>
        <v>5000</v>
      </c>
      <c r="R73" s="291">
        <f t="shared" ref="R73:S73" si="234">R58</f>
        <v>10000</v>
      </c>
      <c r="S73" s="215">
        <f t="shared" si="234"/>
        <v>15000</v>
      </c>
      <c r="T73" s="214">
        <f>T58</f>
        <v>5000</v>
      </c>
      <c r="U73" s="291">
        <f t="shared" ref="U73:V73" si="235">U58</f>
        <v>10000</v>
      </c>
      <c r="V73" s="215">
        <f t="shared" si="235"/>
        <v>15000</v>
      </c>
      <c r="W73" s="214">
        <f>W58</f>
        <v>5000</v>
      </c>
      <c r="X73" s="291">
        <f t="shared" ref="X73:Y73" si="236">X58</f>
        <v>10000</v>
      </c>
      <c r="Y73" s="215">
        <f t="shared" si="236"/>
        <v>15000</v>
      </c>
      <c r="Z73" s="214">
        <f>Z58</f>
        <v>10000</v>
      </c>
      <c r="AA73" s="215">
        <f t="shared" ref="AA73" si="237">AA58</f>
        <v>30000</v>
      </c>
      <c r="AB73" s="214">
        <f>AB58</f>
        <v>1000</v>
      </c>
      <c r="AC73" s="215">
        <f t="shared" ref="AC73" si="238">AC58</f>
        <v>6000</v>
      </c>
      <c r="AD73" s="214">
        <f>AD58</f>
        <v>6000</v>
      </c>
      <c r="AE73" s="215">
        <f t="shared" ref="AE73" si="239">AE58</f>
        <v>21000</v>
      </c>
      <c r="AF73" s="214">
        <f>AF58</f>
        <v>20000</v>
      </c>
      <c r="AG73" s="215">
        <f t="shared" ref="AG73:AO73" si="240">AG58</f>
        <v>75000</v>
      </c>
      <c r="AH73" s="214">
        <f>AH58</f>
        <v>6000</v>
      </c>
      <c r="AI73" s="215">
        <f t="shared" ref="AI73" si="241">AI58</f>
        <v>20000</v>
      </c>
      <c r="AJ73" s="214">
        <f t="shared" si="240"/>
        <v>25000</v>
      </c>
      <c r="AK73" s="215">
        <f t="shared" si="240"/>
        <v>90000</v>
      </c>
      <c r="AL73" s="214">
        <f t="shared" si="240"/>
        <v>25000</v>
      </c>
      <c r="AM73" s="215">
        <f t="shared" si="240"/>
        <v>90000</v>
      </c>
      <c r="AN73" s="214">
        <f t="shared" si="240"/>
        <v>30000</v>
      </c>
      <c r="AO73" s="215">
        <f t="shared" si="240"/>
        <v>105000</v>
      </c>
      <c r="AP73" s="214">
        <f>0</f>
        <v>0</v>
      </c>
      <c r="AQ73" s="215">
        <f>0</f>
        <v>0</v>
      </c>
    </row>
    <row r="74" spans="1:43" hidden="1" outlineLevel="1" x14ac:dyDescent="0.25">
      <c r="A74" s="321"/>
      <c r="B74" s="297" t="s">
        <v>400</v>
      </c>
      <c r="C74" s="28" t="s">
        <v>5</v>
      </c>
      <c r="D74" s="214">
        <f>-$Q$10</f>
        <v>0</v>
      </c>
      <c r="E74" s="291">
        <f>-$R$10</f>
        <v>0</v>
      </c>
      <c r="F74" s="215">
        <f>-$S$10</f>
        <v>0</v>
      </c>
      <c r="G74" s="214">
        <f>-$Q$10</f>
        <v>0</v>
      </c>
      <c r="H74" s="291">
        <f>-$R$10</f>
        <v>0</v>
      </c>
      <c r="I74" s="215">
        <f>-$S$10</f>
        <v>0</v>
      </c>
      <c r="J74" s="214">
        <f>-$Q$10</f>
        <v>0</v>
      </c>
      <c r="K74" s="291">
        <f>-$R$10</f>
        <v>0</v>
      </c>
      <c r="L74" s="215">
        <f>-$S$10</f>
        <v>0</v>
      </c>
      <c r="M74" s="214">
        <f>0</f>
        <v>0</v>
      </c>
      <c r="N74" s="215">
        <v>0</v>
      </c>
      <c r="O74" s="289">
        <f>G74</f>
        <v>0</v>
      </c>
      <c r="P74" s="216">
        <f>I74</f>
        <v>0</v>
      </c>
      <c r="Q74" s="214">
        <f>Q67*$Q$12</f>
        <v>-384</v>
      </c>
      <c r="R74" s="291">
        <f>R67*$R$12</f>
        <v>-960</v>
      </c>
      <c r="S74" s="215">
        <f>S67*$S$12</f>
        <v>-1440</v>
      </c>
      <c r="T74" s="214">
        <f>T67*$Q$12</f>
        <v>-384</v>
      </c>
      <c r="U74" s="291">
        <f>U67*$R$12</f>
        <v>-960</v>
      </c>
      <c r="V74" s="215">
        <f>V67*$S$12</f>
        <v>-1440</v>
      </c>
      <c r="W74" s="214">
        <f>W67*$Q$12</f>
        <v>-384</v>
      </c>
      <c r="X74" s="291">
        <f>X67*$R$12</f>
        <v>-960</v>
      </c>
      <c r="Y74" s="215">
        <f>Y67*$S$12</f>
        <v>-1440</v>
      </c>
      <c r="Z74" s="214">
        <f>Z67*$Q$12</f>
        <v>-384</v>
      </c>
      <c r="AA74" s="215">
        <f>AA67*$S$12</f>
        <v>-1440</v>
      </c>
      <c r="AB74" s="214">
        <f>AB67*$Q$12</f>
        <v>-384</v>
      </c>
      <c r="AC74" s="215">
        <f>AC67*$S$12</f>
        <v>-1440</v>
      </c>
      <c r="AD74" s="214">
        <f>AD67*$Q$12</f>
        <v>-384</v>
      </c>
      <c r="AE74" s="215">
        <f>AE67*$S$12</f>
        <v>-1440</v>
      </c>
      <c r="AF74" s="214">
        <f>AF67*$Q$12</f>
        <v>-384</v>
      </c>
      <c r="AG74" s="215">
        <f>AG67*$S$12</f>
        <v>-1440</v>
      </c>
      <c r="AH74" s="214">
        <f>AH67*$Q$12</f>
        <v>-384</v>
      </c>
      <c r="AI74" s="215">
        <f>AI67*$S$12</f>
        <v>-1440</v>
      </c>
      <c r="AJ74" s="214">
        <f t="shared" ref="AJ74" si="242">AJ67*$Q$12</f>
        <v>-384</v>
      </c>
      <c r="AK74" s="215">
        <f t="shared" ref="AK74" si="243">AK67*$S$12</f>
        <v>-1440</v>
      </c>
      <c r="AL74" s="214">
        <f t="shared" ref="AL74" si="244">AL67*$Q$12</f>
        <v>-384</v>
      </c>
      <c r="AM74" s="215">
        <f t="shared" ref="AM74" si="245">AM67*$S$12</f>
        <v>-1440</v>
      </c>
      <c r="AN74" s="214">
        <f t="shared" ref="AN74" si="246">AN67*$Q$12</f>
        <v>-384</v>
      </c>
      <c r="AO74" s="215">
        <f t="shared" ref="AO74" si="247">AO67*$S$12</f>
        <v>-1440</v>
      </c>
      <c r="AP74" s="214">
        <f>AP67*$Q$17</f>
        <v>-3648</v>
      </c>
      <c r="AQ74" s="215">
        <f>AQ67*$S$17</f>
        <v>-4800</v>
      </c>
    </row>
    <row r="75" spans="1:43" collapsed="1" x14ac:dyDescent="0.25">
      <c r="A75" s="321"/>
      <c r="B75" s="298" t="s">
        <v>401</v>
      </c>
      <c r="C75" s="23" t="s">
        <v>5</v>
      </c>
      <c r="D75" s="217">
        <f>SUM(D72:D74)</f>
        <v>2420</v>
      </c>
      <c r="E75" s="292">
        <f t="shared" ref="E75:F75" si="248">SUM(E72:E74)</f>
        <v>4900</v>
      </c>
      <c r="F75" s="218">
        <f t="shared" si="248"/>
        <v>6360</v>
      </c>
      <c r="G75" s="217">
        <f>SUM(G72:G74)</f>
        <v>2420</v>
      </c>
      <c r="H75" s="292">
        <f t="shared" ref="H75:I75" si="249">SUM(H72:H74)</f>
        <v>4900</v>
      </c>
      <c r="I75" s="218">
        <f t="shared" si="249"/>
        <v>6360</v>
      </c>
      <c r="J75" s="217">
        <f>SUM(J72:J74)</f>
        <v>2420</v>
      </c>
      <c r="K75" s="292">
        <f t="shared" ref="K75:AQ75" si="250">SUM(K72:K74)</f>
        <v>4900</v>
      </c>
      <c r="L75" s="218">
        <f t="shared" si="250"/>
        <v>6360</v>
      </c>
      <c r="M75" s="217">
        <f t="shared" si="250"/>
        <v>2420</v>
      </c>
      <c r="N75" s="218">
        <f t="shared" si="250"/>
        <v>6360</v>
      </c>
      <c r="O75" s="290">
        <f t="shared" si="250"/>
        <v>2420</v>
      </c>
      <c r="P75" s="240">
        <f t="shared" si="250"/>
        <v>6360</v>
      </c>
      <c r="Q75" s="217">
        <f t="shared" si="250"/>
        <v>6728</v>
      </c>
      <c r="R75" s="292">
        <f t="shared" si="250"/>
        <v>11824</v>
      </c>
      <c r="S75" s="218">
        <f t="shared" si="250"/>
        <v>17496</v>
      </c>
      <c r="T75" s="217">
        <f t="shared" si="250"/>
        <v>6728</v>
      </c>
      <c r="U75" s="292">
        <f t="shared" si="250"/>
        <v>11824</v>
      </c>
      <c r="V75" s="218">
        <f t="shared" si="250"/>
        <v>17496</v>
      </c>
      <c r="W75" s="217">
        <f t="shared" si="250"/>
        <v>6728</v>
      </c>
      <c r="X75" s="292">
        <f t="shared" si="250"/>
        <v>11824</v>
      </c>
      <c r="Y75" s="218">
        <f t="shared" si="250"/>
        <v>17496</v>
      </c>
      <c r="Z75" s="217">
        <f t="shared" si="250"/>
        <v>12880</v>
      </c>
      <c r="AA75" s="218">
        <f t="shared" si="250"/>
        <v>36912</v>
      </c>
      <c r="AB75" s="217">
        <f>SUM(AB72:AB74)</f>
        <v>2920</v>
      </c>
      <c r="AC75" s="218">
        <f>SUM(AC72:AC74)</f>
        <v>10992</v>
      </c>
      <c r="AD75" s="217">
        <f>SUM(AD72:AD74)</f>
        <v>9072</v>
      </c>
      <c r="AE75" s="218">
        <f>SUM(AE72:AE74)</f>
        <v>30088</v>
      </c>
      <c r="AF75" s="217">
        <f t="shared" si="250"/>
        <v>23552</v>
      </c>
      <c r="AG75" s="218">
        <f t="shared" si="250"/>
        <v>78936</v>
      </c>
      <c r="AH75" s="217">
        <f t="shared" si="250"/>
        <v>9232</v>
      </c>
      <c r="AI75" s="218">
        <f t="shared" si="250"/>
        <v>24416</v>
      </c>
      <c r="AJ75" s="217">
        <f t="shared" si="250"/>
        <v>29384</v>
      </c>
      <c r="AK75" s="218">
        <f t="shared" si="250"/>
        <v>98832</v>
      </c>
      <c r="AL75" s="217">
        <f t="shared" si="250"/>
        <v>29032</v>
      </c>
      <c r="AM75" s="218">
        <f t="shared" si="250"/>
        <v>96016</v>
      </c>
      <c r="AN75" s="217">
        <f t="shared" si="250"/>
        <v>35664</v>
      </c>
      <c r="AO75" s="218">
        <f t="shared" si="250"/>
        <v>115272</v>
      </c>
      <c r="AP75" s="217">
        <f t="shared" si="250"/>
        <v>-3648</v>
      </c>
      <c r="AQ75" s="218">
        <f t="shared" si="250"/>
        <v>-4800</v>
      </c>
    </row>
    <row r="76" spans="1:43" x14ac:dyDescent="0.25">
      <c r="A76" s="321"/>
      <c r="B76" s="299" t="s">
        <v>402</v>
      </c>
      <c r="C76" s="23" t="s">
        <v>5</v>
      </c>
      <c r="D76" s="217">
        <f t="shared" ref="D76:AQ76" si="251">-PMT($L$4,$L$3,D71)+D75</f>
        <v>12159.984602080785</v>
      </c>
      <c r="E76" s="292">
        <f t="shared" si="251"/>
        <v>24256.678259831435</v>
      </c>
      <c r="F76" s="218">
        <f t="shared" si="251"/>
        <v>34840.208140261537</v>
      </c>
      <c r="G76" s="217">
        <f t="shared" si="251"/>
        <v>11050.366103109556</v>
      </c>
      <c r="H76" s="292">
        <f t="shared" si="251"/>
        <v>21852.504845393774</v>
      </c>
      <c r="I76" s="218">
        <f t="shared" si="251"/>
        <v>31326.416226852649</v>
      </c>
      <c r="J76" s="217">
        <f t="shared" si="251"/>
        <v>9940.7476041383288</v>
      </c>
      <c r="K76" s="292">
        <f t="shared" si="251"/>
        <v>19448.33143095611</v>
      </c>
      <c r="L76" s="218">
        <f t="shared" si="251"/>
        <v>27812.624313443754</v>
      </c>
      <c r="M76" s="217">
        <f t="shared" si="251"/>
        <v>16906.685958791044</v>
      </c>
      <c r="N76" s="218">
        <f t="shared" si="251"/>
        <v>47662.466350595736</v>
      </c>
      <c r="O76" s="290">
        <f t="shared" si="251"/>
        <v>14132.639711362968</v>
      </c>
      <c r="P76" s="240">
        <f t="shared" si="251"/>
        <v>42114.373855739592</v>
      </c>
      <c r="Q76" s="217">
        <f t="shared" si="251"/>
        <v>22016.07709693693</v>
      </c>
      <c r="R76" s="292">
        <f t="shared" si="251"/>
        <v>43756.354581505359</v>
      </c>
      <c r="S76" s="218">
        <f t="shared" si="251"/>
        <v>63483.522235140925</v>
      </c>
      <c r="T76" s="217">
        <f t="shared" si="251"/>
        <v>20906.458597965699</v>
      </c>
      <c r="U76" s="292">
        <f t="shared" si="251"/>
        <v>41352.181167067698</v>
      </c>
      <c r="V76" s="218">
        <f t="shared" si="251"/>
        <v>59969.730321732037</v>
      </c>
      <c r="W76" s="217">
        <f t="shared" si="251"/>
        <v>19796.840098994471</v>
      </c>
      <c r="X76" s="292">
        <f t="shared" si="251"/>
        <v>38948.007752630037</v>
      </c>
      <c r="Y76" s="218">
        <f t="shared" si="251"/>
        <v>56455.938408323142</v>
      </c>
      <c r="Z76" s="217">
        <f t="shared" si="251"/>
        <v>31990.096371171159</v>
      </c>
      <c r="AA76" s="218">
        <f t="shared" si="251"/>
        <v>93194.316086707317</v>
      </c>
      <c r="AB76" s="217">
        <f>-PMT($L$4,$L$3,AB71)+AB75</f>
        <v>16482.003876315019</v>
      </c>
      <c r="AC76" s="218">
        <f>-PMT($L$4,$L$3,AC71)+AC75</f>
        <v>54452.057876373132</v>
      </c>
      <c r="AD76" s="217">
        <f>-PMT($L$4,$L$3,AD71)+AD75</f>
        <v>27565.641649520479</v>
      </c>
      <c r="AE76" s="218">
        <f>-PMT($L$4,$L$3,AE71)+AE75</f>
        <v>87356.643641348419</v>
      </c>
      <c r="AF76" s="217">
        <f t="shared" si="251"/>
        <v>56840.554969136858</v>
      </c>
      <c r="AG76" s="218">
        <f t="shared" si="251"/>
        <v>159555.94849747629</v>
      </c>
      <c r="AH76" s="217">
        <f t="shared" si="251"/>
        <v>27725.641649520479</v>
      </c>
      <c r="AI76" s="218">
        <f t="shared" si="251"/>
        <v>73054.27753823885</v>
      </c>
      <c r="AJ76" s="217">
        <f t="shared" si="251"/>
        <v>67604.192742342319</v>
      </c>
      <c r="AK76" s="218">
        <f t="shared" si="251"/>
        <v>193260.53426245158</v>
      </c>
      <c r="AL76" s="217">
        <f t="shared" si="251"/>
        <v>67868.647463993009</v>
      </c>
      <c r="AM76" s="218">
        <f t="shared" si="251"/>
        <v>194143.26259235566</v>
      </c>
      <c r="AN76" s="217">
        <f t="shared" si="251"/>
        <v>79432.285237198463</v>
      </c>
      <c r="AO76" s="218">
        <f t="shared" si="251"/>
        <v>227207.84835733095</v>
      </c>
      <c r="AP76" s="217">
        <f t="shared" si="251"/>
        <v>219175.72368785576</v>
      </c>
      <c r="AQ76" s="218">
        <f t="shared" si="251"/>
        <v>458076.12393640477</v>
      </c>
    </row>
    <row r="77" spans="1:43" x14ac:dyDescent="0.25">
      <c r="A77" s="321"/>
      <c r="B77" s="300" t="s">
        <v>3</v>
      </c>
      <c r="C77" s="287" t="s">
        <v>67</v>
      </c>
      <c r="D77" s="21">
        <f t="shared" ref="D77:AQ77" si="252">D76/$B$6</f>
        <v>1.0979014302182253E-3</v>
      </c>
      <c r="E77" s="24">
        <f t="shared" si="252"/>
        <v>2.1900884438007563E-3</v>
      </c>
      <c r="F77" s="22">
        <f t="shared" si="252"/>
        <v>3.1456548341145404E-3</v>
      </c>
      <c r="G77" s="21">
        <f t="shared" si="252"/>
        <v>9.9771612761441713E-4</v>
      </c>
      <c r="H77" s="24">
        <f t="shared" si="252"/>
        <v>1.9730202881591721E-3</v>
      </c>
      <c r="I77" s="22">
        <f t="shared" si="252"/>
        <v>2.8284013758691478E-3</v>
      </c>
      <c r="J77" s="21">
        <f t="shared" si="252"/>
        <v>8.9753082501060899E-4</v>
      </c>
      <c r="K77" s="24">
        <f t="shared" si="252"/>
        <v>1.7559521325175873E-3</v>
      </c>
      <c r="L77" s="22">
        <f t="shared" si="252"/>
        <v>2.5111479176237548E-3</v>
      </c>
      <c r="M77" s="21">
        <f t="shared" si="252"/>
        <v>1.5264718913567388E-3</v>
      </c>
      <c r="N77" s="22">
        <f t="shared" si="252"/>
        <v>4.3033516642029916E-3</v>
      </c>
      <c r="O77" s="24">
        <f t="shared" si="252"/>
        <v>1.2760086348472177E-3</v>
      </c>
      <c r="P77" s="24">
        <f t="shared" si="252"/>
        <v>3.8024251511839502E-3</v>
      </c>
      <c r="Q77" s="21">
        <f t="shared" si="252"/>
        <v>1.987788909567008E-3</v>
      </c>
      <c r="R77" s="24">
        <f t="shared" si="252"/>
        <v>3.9506764069380503E-3</v>
      </c>
      <c r="S77" s="22">
        <f t="shared" si="252"/>
        <v>5.7318041213082691E-3</v>
      </c>
      <c r="T77" s="21">
        <f t="shared" si="252"/>
        <v>1.8876036069631994E-3</v>
      </c>
      <c r="U77" s="24">
        <f t="shared" si="252"/>
        <v>3.7336082512964656E-3</v>
      </c>
      <c r="V77" s="22">
        <f t="shared" si="252"/>
        <v>5.4145506630628761E-3</v>
      </c>
      <c r="W77" s="21">
        <f t="shared" si="252"/>
        <v>1.7874183043593912E-3</v>
      </c>
      <c r="X77" s="24">
        <f t="shared" si="252"/>
        <v>3.5165400956548814E-3</v>
      </c>
      <c r="Y77" s="22">
        <f t="shared" si="252"/>
        <v>5.0972972048174831E-3</v>
      </c>
      <c r="Z77" s="21">
        <f t="shared" si="252"/>
        <v>2.8883237691532684E-3</v>
      </c>
      <c r="AA77" s="22">
        <f t="shared" si="252"/>
        <v>8.4143340857764665E-3</v>
      </c>
      <c r="AB77" s="21">
        <f t="shared" si="252"/>
        <v>1.4881281696337114E-3</v>
      </c>
      <c r="AC77" s="22">
        <f t="shared" si="252"/>
        <v>4.9163707173252285E-3</v>
      </c>
      <c r="AD77" s="21">
        <f t="shared" si="252"/>
        <v>2.4888483318237804E-3</v>
      </c>
      <c r="AE77" s="22">
        <f t="shared" si="252"/>
        <v>7.8872619605528591E-3</v>
      </c>
      <c r="AF77" s="21">
        <f t="shared" si="252"/>
        <v>5.132023488280929E-3</v>
      </c>
      <c r="AG77" s="22">
        <f t="shared" si="252"/>
        <v>1.4405997193880405E-2</v>
      </c>
      <c r="AH77" s="21">
        <f t="shared" si="252"/>
        <v>2.5032944215667603E-3</v>
      </c>
      <c r="AI77" s="22">
        <f t="shared" si="252"/>
        <v>6.5959290589123684E-3</v>
      </c>
      <c r="AJ77" s="21">
        <f t="shared" si="252"/>
        <v>6.103851470985037E-3</v>
      </c>
      <c r="AK77" s="22">
        <f t="shared" si="252"/>
        <v>1.7449118885822935E-2</v>
      </c>
      <c r="AL77" s="21">
        <f t="shared" si="252"/>
        <v>6.127728574997042E-3</v>
      </c>
      <c r="AM77" s="22">
        <f t="shared" si="252"/>
        <v>1.7528818715025846E-2</v>
      </c>
      <c r="AN77" s="21">
        <f t="shared" si="252"/>
        <v>7.1717870064160506E-3</v>
      </c>
      <c r="AO77" s="22">
        <f t="shared" si="252"/>
        <v>2.0514156047996456E-2</v>
      </c>
      <c r="AP77" s="21">
        <f t="shared" si="252"/>
        <v>1.9788951086733685E-2</v>
      </c>
      <c r="AQ77" s="22">
        <f t="shared" si="252"/>
        <v>4.135880497188632E-2</v>
      </c>
    </row>
    <row r="78" spans="1:43" x14ac:dyDescent="0.25">
      <c r="A78" s="321"/>
      <c r="B78" s="300" t="s">
        <v>2</v>
      </c>
      <c r="C78" s="287" t="s">
        <v>67</v>
      </c>
      <c r="D78" s="21">
        <f t="shared" ref="D78:AQ78" si="253">D76/$C$6</f>
        <v>3.1556438334480294E-3</v>
      </c>
      <c r="E78" s="24">
        <f t="shared" si="253"/>
        <v>6.294863001510026E-3</v>
      </c>
      <c r="F78" s="22">
        <f t="shared" si="253"/>
        <v>9.04140026255041E-3</v>
      </c>
      <c r="G78" s="21">
        <f t="shared" si="253"/>
        <v>2.8676861683405229E-3</v>
      </c>
      <c r="H78" s="24">
        <f t="shared" si="253"/>
        <v>5.670954727110428E-3</v>
      </c>
      <c r="I78" s="22">
        <f t="shared" si="253"/>
        <v>8.1295343230433064E-3</v>
      </c>
      <c r="J78" s="21">
        <f t="shared" si="253"/>
        <v>2.5797285032330163E-3</v>
      </c>
      <c r="K78" s="24">
        <f t="shared" si="253"/>
        <v>5.0470464527108301E-3</v>
      </c>
      <c r="L78" s="22">
        <f t="shared" si="253"/>
        <v>7.2176683835362011E-3</v>
      </c>
      <c r="M78" s="21">
        <f t="shared" si="253"/>
        <v>4.3874627341856974E-3</v>
      </c>
      <c r="N78" s="22">
        <f t="shared" si="253"/>
        <v>1.2368911059348266E-2</v>
      </c>
      <c r="O78" s="24">
        <f t="shared" si="253"/>
        <v>3.6675685714169298E-3</v>
      </c>
      <c r="P78" s="24">
        <f t="shared" si="253"/>
        <v>1.0929122733810732E-2</v>
      </c>
      <c r="Q78" s="21">
        <f t="shared" si="253"/>
        <v>5.7134034459037928E-3</v>
      </c>
      <c r="R78" s="24">
        <f t="shared" si="253"/>
        <v>1.1355233993114187E-2</v>
      </c>
      <c r="S78" s="22">
        <f t="shared" si="253"/>
        <v>1.6474641376815816E-2</v>
      </c>
      <c r="T78" s="21">
        <f t="shared" si="253"/>
        <v>5.4254457807962854E-3</v>
      </c>
      <c r="U78" s="24">
        <f t="shared" si="253"/>
        <v>1.0731325718714589E-2</v>
      </c>
      <c r="V78" s="22">
        <f t="shared" si="253"/>
        <v>1.5562775437308714E-2</v>
      </c>
      <c r="W78" s="21">
        <f t="shared" si="253"/>
        <v>5.1374881156887788E-3</v>
      </c>
      <c r="X78" s="24">
        <f t="shared" si="253"/>
        <v>1.0107417444314992E-2</v>
      </c>
      <c r="Y78" s="22">
        <f t="shared" si="253"/>
        <v>1.4650909497801607E-2</v>
      </c>
      <c r="Z78" s="21">
        <f t="shared" si="253"/>
        <v>8.3017662972879307E-3</v>
      </c>
      <c r="AA78" s="22">
        <f t="shared" si="253"/>
        <v>2.4184904709591559E-2</v>
      </c>
      <c r="AB78" s="21">
        <f t="shared" si="253"/>
        <v>4.2772532694046305E-3</v>
      </c>
      <c r="AC78" s="22">
        <f t="shared" si="253"/>
        <v>1.4130881434399905E-2</v>
      </c>
      <c r="AD78" s="21">
        <f t="shared" si="253"/>
        <v>7.1535737858962768E-3</v>
      </c>
      <c r="AE78" s="22">
        <f t="shared" si="253"/>
        <v>2.2669967342751965E-2</v>
      </c>
      <c r="AF78" s="21">
        <f t="shared" si="253"/>
        <v>1.4750721538531174E-2</v>
      </c>
      <c r="AG78" s="22">
        <f t="shared" si="253"/>
        <v>4.1406445932493575E-2</v>
      </c>
      <c r="AH78" s="21">
        <f t="shared" si="253"/>
        <v>7.1950954678616699E-3</v>
      </c>
      <c r="AI78" s="22">
        <f t="shared" si="253"/>
        <v>1.8958352988464808E-2</v>
      </c>
      <c r="AJ78" s="21">
        <f t="shared" si="253"/>
        <v>1.7543998691092032E-2</v>
      </c>
      <c r="AK78" s="22">
        <f t="shared" si="253"/>
        <v>5.0153140250672607E-2</v>
      </c>
      <c r="AL78" s="21">
        <f t="shared" si="253"/>
        <v>1.7612627471383448E-2</v>
      </c>
      <c r="AM78" s="22">
        <f t="shared" si="253"/>
        <v>5.0382217531773361E-2</v>
      </c>
      <c r="AN78" s="21">
        <f t="shared" si="253"/>
        <v>2.0613513033771274E-2</v>
      </c>
      <c r="AO78" s="22">
        <f t="shared" si="253"/>
        <v>5.8962825122090813E-2</v>
      </c>
      <c r="AP78" s="21">
        <f t="shared" si="253"/>
        <v>5.687840433438867E-2</v>
      </c>
      <c r="AQ78" s="22">
        <f t="shared" si="253"/>
        <v>0.11887556958767337</v>
      </c>
    </row>
    <row r="79" spans="1:43" x14ac:dyDescent="0.25">
      <c r="A79" s="321"/>
      <c r="B79" s="300" t="s">
        <v>1</v>
      </c>
      <c r="C79" s="287" t="s">
        <v>67</v>
      </c>
      <c r="D79" s="21">
        <f>D76/$D$6</f>
        <v>6.8901631037498176E-2</v>
      </c>
      <c r="E79" s="24">
        <f>E76/$D$6</f>
        <v>0.13744463914602459</v>
      </c>
      <c r="F79" s="22">
        <f t="shared" ref="F79:AQ79" si="254">F76/$D$6</f>
        <v>0.19741366828204415</v>
      </c>
      <c r="G79" s="21">
        <f t="shared" si="254"/>
        <v>6.261424442391518E-2</v>
      </c>
      <c r="H79" s="24">
        <f t="shared" si="254"/>
        <v>0.12382196814992809</v>
      </c>
      <c r="I79" s="22">
        <f t="shared" si="254"/>
        <v>0.17750361067236467</v>
      </c>
      <c r="J79" s="21">
        <f t="shared" si="254"/>
        <v>5.6326857810332177E-2</v>
      </c>
      <c r="K79" s="24">
        <f t="shared" si="254"/>
        <v>0.11019929715383157</v>
      </c>
      <c r="L79" s="22">
        <f t="shared" si="254"/>
        <v>0.15759355306268516</v>
      </c>
      <c r="M79" s="21">
        <f t="shared" si="254"/>
        <v>9.5797673773381026E-2</v>
      </c>
      <c r="N79" s="22">
        <f t="shared" si="254"/>
        <v>0.27006791359455884</v>
      </c>
      <c r="O79" s="24">
        <f t="shared" si="254"/>
        <v>8.0079207239423508E-2</v>
      </c>
      <c r="P79" s="24">
        <f t="shared" si="254"/>
        <v>0.23863098052664383</v>
      </c>
      <c r="Q79" s="21">
        <f t="shared" si="254"/>
        <v>0.12474881101137963</v>
      </c>
      <c r="R79" s="24">
        <f t="shared" si="254"/>
        <v>0.24793486978634216</v>
      </c>
      <c r="S79" s="22">
        <f t="shared" si="254"/>
        <v>0.35971412539930386</v>
      </c>
      <c r="T79" s="21">
        <f t="shared" si="254"/>
        <v>0.11846142439779662</v>
      </c>
      <c r="U79" s="24">
        <f t="shared" si="254"/>
        <v>0.23431219879024567</v>
      </c>
      <c r="V79" s="22">
        <f t="shared" si="254"/>
        <v>0.33980406778962435</v>
      </c>
      <c r="W79" s="21">
        <f t="shared" si="254"/>
        <v>0.11217403778421363</v>
      </c>
      <c r="X79" s="24">
        <f t="shared" si="254"/>
        <v>0.22068952779414916</v>
      </c>
      <c r="Y79" s="22">
        <f t="shared" si="254"/>
        <v>0.31989401017994484</v>
      </c>
      <c r="Z79" s="21">
        <f t="shared" si="254"/>
        <v>0.18126419474604208</v>
      </c>
      <c r="AA79" s="22">
        <f t="shared" si="254"/>
        <v>0.52806320007177499</v>
      </c>
      <c r="AB79" s="21">
        <f t="shared" si="254"/>
        <v>9.3391314792466498E-2</v>
      </c>
      <c r="AC79" s="22">
        <f t="shared" si="254"/>
        <v>0.30853950262308338</v>
      </c>
      <c r="AD79" s="21">
        <f t="shared" si="254"/>
        <v>0.15619408514071198</v>
      </c>
      <c r="AE79" s="22">
        <f t="shared" si="254"/>
        <v>0.4949854317924417</v>
      </c>
      <c r="AF79" s="21">
        <f t="shared" si="254"/>
        <v>0.3220733475090039</v>
      </c>
      <c r="AG79" s="22">
        <f t="shared" si="254"/>
        <v>0.90408544525047885</v>
      </c>
      <c r="AH79" s="21">
        <f t="shared" si="254"/>
        <v>0.15710068669710811</v>
      </c>
      <c r="AI79" s="22">
        <f t="shared" si="254"/>
        <v>0.41394451073477462</v>
      </c>
      <c r="AJ79" s="21">
        <f t="shared" si="254"/>
        <v>0.38306291474445708</v>
      </c>
      <c r="AK79" s="22">
        <f t="shared" si="254"/>
        <v>1.0950643822018178</v>
      </c>
      <c r="AL79" s="21">
        <f t="shared" si="254"/>
        <v>0.38456138388348726</v>
      </c>
      <c r="AM79" s="22">
        <f t="shared" si="254"/>
        <v>1.1000661501878555</v>
      </c>
      <c r="AN79" s="21">
        <f t="shared" si="254"/>
        <v>0.45008395890092112</v>
      </c>
      <c r="AO79" s="22">
        <f t="shared" si="254"/>
        <v>1.2874186809136101</v>
      </c>
      <c r="AP79" s="21">
        <f t="shared" si="254"/>
        <v>1.2419065763728965</v>
      </c>
      <c r="AQ79" s="22">
        <f t="shared" si="254"/>
        <v>2.5955782931791385</v>
      </c>
    </row>
    <row r="80" spans="1:43" ht="15.75" thickBot="1" x14ac:dyDescent="0.3">
      <c r="A80" s="322"/>
      <c r="B80" s="301" t="s">
        <v>0</v>
      </c>
      <c r="C80" s="288" t="s">
        <v>67</v>
      </c>
      <c r="D80" s="35">
        <f t="shared" ref="D80:AQ80" si="255">D71/$E$6</f>
        <v>3.7628637073135053E-2</v>
      </c>
      <c r="E80" s="37">
        <f t="shared" si="255"/>
        <v>7.4780962284584862E-2</v>
      </c>
      <c r="F80" s="36">
        <f t="shared" si="255"/>
        <v>0.11002804004929365</v>
      </c>
      <c r="G80" s="35">
        <f t="shared" si="255"/>
        <v>3.3341830317967773E-2</v>
      </c>
      <c r="H80" s="37">
        <f t="shared" si="255"/>
        <v>6.5492880981722401E-2</v>
      </c>
      <c r="I80" s="36">
        <f t="shared" si="255"/>
        <v>9.6453151991263905E-2</v>
      </c>
      <c r="J80" s="35">
        <f t="shared" si="255"/>
        <v>2.9055023562800486E-2</v>
      </c>
      <c r="K80" s="37">
        <f t="shared" si="255"/>
        <v>5.6204799678859954E-2</v>
      </c>
      <c r="L80" s="36">
        <f t="shared" si="255"/>
        <v>8.2878263933234178E-2</v>
      </c>
      <c r="M80" s="35">
        <f t="shared" si="255"/>
        <v>5.5966643748017325E-2</v>
      </c>
      <c r="N80" s="36">
        <f t="shared" si="255"/>
        <v>0.15956447366456003</v>
      </c>
      <c r="O80" s="37">
        <f t="shared" si="255"/>
        <v>4.5249626860099118E-2</v>
      </c>
      <c r="P80" s="37">
        <f t="shared" si="255"/>
        <v>0.13813043988872362</v>
      </c>
      <c r="Q80" s="35">
        <f t="shared" si="255"/>
        <v>5.9062670848971481E-2</v>
      </c>
      <c r="R80" s="37">
        <f t="shared" si="255"/>
        <v>0.12336477217648074</v>
      </c>
      <c r="S80" s="36">
        <f t="shared" si="255"/>
        <v>0.17766432440859969</v>
      </c>
      <c r="T80" s="35">
        <f t="shared" si="255"/>
        <v>5.4775864093804194E-2</v>
      </c>
      <c r="U80" s="37">
        <f t="shared" si="255"/>
        <v>0.1140766908736183</v>
      </c>
      <c r="V80" s="36">
        <f t="shared" si="255"/>
        <v>0.16408943635056997</v>
      </c>
      <c r="W80" s="35">
        <f t="shared" si="255"/>
        <v>5.0489057338636907E-2</v>
      </c>
      <c r="X80" s="37">
        <f t="shared" si="255"/>
        <v>0.10478860957075585</v>
      </c>
      <c r="Y80" s="36">
        <f t="shared" si="255"/>
        <v>0.15051454829254021</v>
      </c>
      <c r="Z80" s="35">
        <f t="shared" si="255"/>
        <v>7.3828338561214346E-2</v>
      </c>
      <c r="AA80" s="36">
        <f t="shared" si="255"/>
        <v>0.21743636485931839</v>
      </c>
      <c r="AB80" s="35">
        <f t="shared" si="255"/>
        <v>5.2394304785377925E-2</v>
      </c>
      <c r="AC80" s="36">
        <f t="shared" si="255"/>
        <v>0.16789993124405198</v>
      </c>
      <c r="AD80" s="35">
        <f t="shared" si="255"/>
        <v>7.1446779252788084E-2</v>
      </c>
      <c r="AE80" s="36">
        <f t="shared" si="255"/>
        <v>0.22124685975280042</v>
      </c>
      <c r="AF80" s="35">
        <f t="shared" si="255"/>
        <v>0.12860420265501854</v>
      </c>
      <c r="AG80" s="36">
        <f t="shared" si="255"/>
        <v>0.31146032635598747</v>
      </c>
      <c r="AH80" s="35">
        <f t="shared" si="255"/>
        <v>7.1446779252788084E-2</v>
      </c>
      <c r="AI80" s="36">
        <f t="shared" si="255"/>
        <v>0.18790502943483264</v>
      </c>
      <c r="AJ80" s="35">
        <f t="shared" si="255"/>
        <v>0.14765667712242869</v>
      </c>
      <c r="AK80" s="36">
        <f t="shared" si="255"/>
        <v>0.36480725486473592</v>
      </c>
      <c r="AL80" s="35">
        <f t="shared" si="255"/>
        <v>0.15003823643085495</v>
      </c>
      <c r="AM80" s="36">
        <f t="shared" si="255"/>
        <v>0.37909661071529355</v>
      </c>
      <c r="AN80" s="35">
        <f t="shared" si="255"/>
        <v>0.16909071089826511</v>
      </c>
      <c r="AO80" s="36">
        <f t="shared" si="255"/>
        <v>0.432443539224042</v>
      </c>
      <c r="AP80" s="35">
        <f t="shared" si="255"/>
        <v>0.86083842762375928</v>
      </c>
      <c r="AQ80" s="36">
        <f t="shared" si="255"/>
        <v>1.7882366747994161</v>
      </c>
    </row>
    <row r="81" spans="1:4" ht="20.25" thickBot="1" x14ac:dyDescent="0.35">
      <c r="A81" s="146" t="s">
        <v>423</v>
      </c>
      <c r="B81" s="383">
        <v>-1</v>
      </c>
      <c r="C81" s="384"/>
    </row>
    <row r="82" spans="1:4" ht="15.75" thickTop="1" x14ac:dyDescent="0.25">
      <c r="A82" s="304"/>
      <c r="B82" s="385">
        <v>0</v>
      </c>
      <c r="C82" s="386"/>
    </row>
    <row r="83" spans="1:4" x14ac:dyDescent="0.25">
      <c r="A83" s="304"/>
      <c r="B83" s="387">
        <v>0</v>
      </c>
      <c r="C83" s="388"/>
    </row>
    <row r="84" spans="1:4" x14ac:dyDescent="0.25">
      <c r="A84" s="304"/>
      <c r="B84" s="389">
        <v>0</v>
      </c>
      <c r="C84" s="390"/>
    </row>
    <row r="85" spans="1:4" x14ac:dyDescent="0.25">
      <c r="A85" s="304"/>
      <c r="B85" s="391">
        <v>0</v>
      </c>
      <c r="C85" s="392"/>
    </row>
    <row r="86" spans="1:4" x14ac:dyDescent="0.25">
      <c r="A86" s="304"/>
      <c r="B86" s="378">
        <v>0</v>
      </c>
      <c r="C86" s="379"/>
    </row>
    <row r="87" spans="1:4" ht="15.75" thickBot="1" x14ac:dyDescent="0.3">
      <c r="A87" s="305"/>
      <c r="B87" s="380">
        <v>1</v>
      </c>
      <c r="C87" s="381"/>
    </row>
    <row r="88" spans="1:4" ht="20.25" thickBot="1" x14ac:dyDescent="0.35">
      <c r="A88" s="382" t="s">
        <v>46</v>
      </c>
      <c r="B88" s="382"/>
      <c r="C88" s="382"/>
      <c r="D88" s="382"/>
    </row>
    <row r="89" spans="1:4" ht="44.25" customHeight="1" thickTop="1" x14ac:dyDescent="0.25">
      <c r="A89" s="314" t="s">
        <v>41</v>
      </c>
      <c r="B89" s="318" t="s">
        <v>42</v>
      </c>
      <c r="C89" s="317" t="s">
        <v>43</v>
      </c>
      <c r="D89" s="307" t="s">
        <v>44</v>
      </c>
    </row>
    <row r="90" spans="1:4" x14ac:dyDescent="0.25">
      <c r="A90" s="315" t="s">
        <v>25</v>
      </c>
      <c r="B90" s="244" t="s">
        <v>29</v>
      </c>
      <c r="C90" s="244" t="s">
        <v>30</v>
      </c>
      <c r="D90" s="309" t="s">
        <v>31</v>
      </c>
    </row>
    <row r="91" spans="1:4" x14ac:dyDescent="0.25">
      <c r="A91" s="315" t="s">
        <v>26</v>
      </c>
      <c r="B91" s="244" t="s">
        <v>32</v>
      </c>
      <c r="C91" s="244" t="s">
        <v>33</v>
      </c>
      <c r="D91" s="309" t="s">
        <v>34</v>
      </c>
    </row>
    <row r="92" spans="1:4" x14ac:dyDescent="0.25">
      <c r="A92" s="315" t="s">
        <v>35</v>
      </c>
      <c r="B92" s="244" t="s">
        <v>36</v>
      </c>
      <c r="C92" s="244" t="s">
        <v>37</v>
      </c>
      <c r="D92" s="309" t="s">
        <v>38</v>
      </c>
    </row>
    <row r="93" spans="1:4" ht="30" x14ac:dyDescent="0.25">
      <c r="A93" s="315" t="s">
        <v>45</v>
      </c>
      <c r="B93" s="319" t="s">
        <v>42</v>
      </c>
      <c r="C93" s="243" t="s">
        <v>43</v>
      </c>
      <c r="D93" s="310" t="s">
        <v>44</v>
      </c>
    </row>
    <row r="94" spans="1:4" ht="30.75" thickBot="1" x14ac:dyDescent="0.3">
      <c r="A94" s="316" t="s">
        <v>39</v>
      </c>
      <c r="B94" s="312" t="s">
        <v>36</v>
      </c>
      <c r="C94" s="312" t="s">
        <v>37</v>
      </c>
      <c r="D94" s="313" t="s">
        <v>38</v>
      </c>
    </row>
  </sheetData>
  <mergeCells count="25">
    <mergeCell ref="Q19:S19"/>
    <mergeCell ref="A88:D88"/>
    <mergeCell ref="AJ19:AK19"/>
    <mergeCell ref="B83:C83"/>
    <mergeCell ref="B84:C84"/>
    <mergeCell ref="B85:C85"/>
    <mergeCell ref="B86:C86"/>
    <mergeCell ref="B87:C87"/>
    <mergeCell ref="AH19:AI19"/>
    <mergeCell ref="AL19:AM19"/>
    <mergeCell ref="AN19:AO19"/>
    <mergeCell ref="AP19:AQ19"/>
    <mergeCell ref="B81:C81"/>
    <mergeCell ref="B82:C82"/>
    <mergeCell ref="T19:V19"/>
    <mergeCell ref="W19:Y19"/>
    <mergeCell ref="Z19:AA19"/>
    <mergeCell ref="AB19:AC19"/>
    <mergeCell ref="AD19:AE19"/>
    <mergeCell ref="AF19:AG19"/>
    <mergeCell ref="D19:F19"/>
    <mergeCell ref="G19:I19"/>
    <mergeCell ref="J19:L19"/>
    <mergeCell ref="M19:N19"/>
    <mergeCell ref="O19:P19"/>
  </mergeCells>
  <conditionalFormatting sqref="D34:AG35 D64:AG65 D79:AG80 AJ79:AQ80 AJ64:AQ65 AJ34:AQ35">
    <cfRule type="cellIs" dxfId="44" priority="66" operator="greaterThan">
      <formula>1</formula>
    </cfRule>
    <cfRule type="cellIs" dxfId="43" priority="77" operator="between">
      <formula>0.1</formula>
      <formula>1</formula>
    </cfRule>
    <cfRule type="cellIs" dxfId="42" priority="78" operator="lessThan">
      <formula>0.1</formula>
    </cfRule>
  </conditionalFormatting>
  <conditionalFormatting sqref="D32:AG32 D62:AG62 D77:AG77 AJ77:AQ77 AJ62:AQ62 AJ32:AQ32">
    <cfRule type="iconSet" priority="67">
      <iconSet reverse="1">
        <cfvo type="percent" val="0"/>
        <cfvo type="num" val="5.0000000000000001E-3"/>
        <cfvo type="num" val="0.05"/>
      </iconSet>
    </cfRule>
    <cfRule type="colorScale" priority="68">
      <colorScale>
        <cfvo type="num" val="0.01"/>
        <cfvo type="num" val="2.75E-2"/>
        <cfvo type="num" val="0.05"/>
        <color rgb="FF00B050"/>
        <color rgb="FFFFFF00"/>
        <color rgb="FFFF0000"/>
      </colorScale>
    </cfRule>
    <cfRule type="cellIs" dxfId="41" priority="69" operator="greaterThan">
      <formula>0.05</formula>
    </cfRule>
    <cfRule type="cellIs" dxfId="40" priority="70" operator="between">
      <formula>0.005</formula>
      <formula>0.05</formula>
    </cfRule>
    <cfRule type="cellIs" dxfId="39" priority="71" operator="lessThan">
      <formula>0.005</formula>
    </cfRule>
  </conditionalFormatting>
  <conditionalFormatting sqref="D33:AG33 D63:AG63 D78:AG78 AJ78:AQ78 AJ63:AQ63 AJ33:AQ33">
    <cfRule type="iconSet" priority="72">
      <iconSet reverse="1">
        <cfvo type="percent" val="0"/>
        <cfvo type="num" val="0.02"/>
        <cfvo type="num" val="0.5"/>
      </iconSet>
    </cfRule>
    <cfRule type="colorScale" priority="73">
      <colorScale>
        <cfvo type="num" val="0.02"/>
        <cfvo type="num" val="0.26"/>
        <cfvo type="num" val="0.5"/>
        <color rgb="FF00B050"/>
        <color rgb="FFFFFF00"/>
        <color rgb="FFFF0000"/>
      </colorScale>
    </cfRule>
    <cfRule type="cellIs" dxfId="38" priority="74" operator="greaterThan">
      <formula>0.5</formula>
    </cfRule>
    <cfRule type="cellIs" dxfId="37" priority="75" operator="between">
      <formula>0.02</formula>
      <formula>0.5</formula>
    </cfRule>
    <cfRule type="cellIs" dxfId="36" priority="76" operator="lessThan">
      <formula>0.02</formula>
    </cfRule>
  </conditionalFormatting>
  <conditionalFormatting sqref="D34:AG35 D64:AG65 D79:AG80 AJ79:AQ80 AJ64:AQ65 AJ34:AQ35">
    <cfRule type="iconSet" priority="64">
      <iconSet reverse="1">
        <cfvo type="percent" val="0"/>
        <cfvo type="num" val="0.1"/>
        <cfvo type="num" val="1"/>
      </iconSet>
    </cfRule>
    <cfRule type="colorScale" priority="65">
      <colorScale>
        <cfvo type="num" val="0.1"/>
        <cfvo type="num" val="0.55000000000000004"/>
        <cfvo type="num" val="1"/>
        <color rgb="FF00B050"/>
        <color rgb="FFFFFF00"/>
        <color rgb="FFFF0000"/>
      </colorScale>
    </cfRule>
  </conditionalFormatting>
  <conditionalFormatting sqref="D49:AG50 AJ49:AQ50">
    <cfRule type="cellIs" dxfId="35" priority="51" operator="greaterThan">
      <formula>1</formula>
    </cfRule>
    <cfRule type="cellIs" dxfId="34" priority="62" operator="between">
      <formula>0.1</formula>
      <formula>1</formula>
    </cfRule>
    <cfRule type="cellIs" dxfId="33" priority="63" operator="lessThan">
      <formula>0.1</formula>
    </cfRule>
  </conditionalFormatting>
  <conditionalFormatting sqref="D47:AG47 AJ47:AQ47">
    <cfRule type="iconSet" priority="52">
      <iconSet reverse="1">
        <cfvo type="percent" val="0"/>
        <cfvo type="num" val="5.0000000000000001E-3"/>
        <cfvo type="num" val="0.05"/>
      </iconSet>
    </cfRule>
    <cfRule type="colorScale" priority="53">
      <colorScale>
        <cfvo type="num" val="0.01"/>
        <cfvo type="num" val="2.75E-2"/>
        <cfvo type="num" val="0.05"/>
        <color rgb="FF00B050"/>
        <color rgb="FFFFFF00"/>
        <color rgb="FFFF0000"/>
      </colorScale>
    </cfRule>
    <cfRule type="cellIs" dxfId="32" priority="54" operator="greaterThan">
      <formula>0.05</formula>
    </cfRule>
    <cfRule type="cellIs" dxfId="31" priority="55" operator="between">
      <formula>0.005</formula>
      <formula>0.05</formula>
    </cfRule>
    <cfRule type="cellIs" dxfId="30" priority="56" operator="lessThan">
      <formula>0.005</formula>
    </cfRule>
  </conditionalFormatting>
  <conditionalFormatting sqref="D48:AG48 AJ48:AQ48">
    <cfRule type="iconSet" priority="57">
      <iconSet reverse="1">
        <cfvo type="percent" val="0"/>
        <cfvo type="num" val="0.02"/>
        <cfvo type="num" val="0.5"/>
      </iconSet>
    </cfRule>
    <cfRule type="colorScale" priority="58">
      <colorScale>
        <cfvo type="num" val="0.02"/>
        <cfvo type="num" val="0.26"/>
        <cfvo type="num" val="0.5"/>
        <color rgb="FF00B050"/>
        <color rgb="FFFFFF00"/>
        <color rgb="FFFF0000"/>
      </colorScale>
    </cfRule>
    <cfRule type="cellIs" dxfId="29" priority="59" operator="greaterThan">
      <formula>0.5</formula>
    </cfRule>
    <cfRule type="cellIs" dxfId="28" priority="60" operator="between">
      <formula>0.02</formula>
      <formula>0.5</formula>
    </cfRule>
    <cfRule type="cellIs" dxfId="27" priority="61" operator="lessThan">
      <formula>0.02</formula>
    </cfRule>
  </conditionalFormatting>
  <conditionalFormatting sqref="D49:AG50 AJ49:AQ50">
    <cfRule type="iconSet" priority="49">
      <iconSet reverse="1">
        <cfvo type="percent" val="0"/>
        <cfvo type="num" val="0.1"/>
        <cfvo type="num" val="1"/>
      </iconSet>
    </cfRule>
    <cfRule type="colorScale" priority="50">
      <colorScale>
        <cfvo type="num" val="0.1"/>
        <cfvo type="num" val="0.55000000000000004"/>
        <cfvo type="num" val="1"/>
        <color rgb="FF00B050"/>
        <color rgb="FFFFFF00"/>
        <color rgb="FFFF0000"/>
      </colorScale>
    </cfRule>
  </conditionalFormatting>
  <conditionalFormatting sqref="B87 B81:B82">
    <cfRule type="iconSet" priority="47">
      <iconSet>
        <cfvo type="percent" val="0"/>
        <cfvo type="num" val="0"/>
        <cfvo type="num" val="1"/>
      </iconSet>
    </cfRule>
  </conditionalFormatting>
  <conditionalFormatting sqref="B86 B83:B84">
    <cfRule type="iconSet" priority="48">
      <iconSet>
        <cfvo type="percent" val="0"/>
        <cfvo type="num" val="0"/>
        <cfvo type="num" val="1"/>
      </iconSet>
    </cfRule>
  </conditionalFormatting>
  <conditionalFormatting sqref="B85">
    <cfRule type="iconSet" priority="46">
      <iconSet>
        <cfvo type="percent" val="0"/>
        <cfvo type="num" val="0"/>
        <cfvo type="num" val="1"/>
      </iconSet>
    </cfRule>
  </conditionalFormatting>
  <conditionalFormatting sqref="AH64:AI65 AH79:AI80">
    <cfRule type="cellIs" dxfId="26" priority="33" operator="greaterThan">
      <formula>1</formula>
    </cfRule>
    <cfRule type="cellIs" dxfId="25" priority="44" operator="between">
      <formula>0.1</formula>
      <formula>1</formula>
    </cfRule>
    <cfRule type="cellIs" dxfId="24" priority="45" operator="lessThan">
      <formula>0.1</formula>
    </cfRule>
  </conditionalFormatting>
  <conditionalFormatting sqref="AH62:AI62 AH77:AI77">
    <cfRule type="iconSet" priority="34">
      <iconSet reverse="1">
        <cfvo type="percent" val="0"/>
        <cfvo type="num" val="5.0000000000000001E-3"/>
        <cfvo type="num" val="0.05"/>
      </iconSet>
    </cfRule>
    <cfRule type="colorScale" priority="35">
      <colorScale>
        <cfvo type="num" val="0.01"/>
        <cfvo type="num" val="2.75E-2"/>
        <cfvo type="num" val="0.05"/>
        <color rgb="FF00B050"/>
        <color rgb="FFFFFF00"/>
        <color rgb="FFFF0000"/>
      </colorScale>
    </cfRule>
    <cfRule type="cellIs" dxfId="23" priority="36" operator="greaterThan">
      <formula>0.05</formula>
    </cfRule>
    <cfRule type="cellIs" dxfId="22" priority="37" operator="between">
      <formula>0.005</formula>
      <formula>0.05</formula>
    </cfRule>
    <cfRule type="cellIs" dxfId="21" priority="38" operator="lessThan">
      <formula>0.005</formula>
    </cfRule>
  </conditionalFormatting>
  <conditionalFormatting sqref="AH63:AI63 AH78:AI78">
    <cfRule type="iconSet" priority="39">
      <iconSet reverse="1">
        <cfvo type="percent" val="0"/>
        <cfvo type="num" val="0.02"/>
        <cfvo type="num" val="0.5"/>
      </iconSet>
    </cfRule>
    <cfRule type="colorScale" priority="40">
      <colorScale>
        <cfvo type="num" val="0.02"/>
        <cfvo type="num" val="0.26"/>
        <cfvo type="num" val="0.5"/>
        <color rgb="FF00B050"/>
        <color rgb="FFFFFF00"/>
        <color rgb="FFFF0000"/>
      </colorScale>
    </cfRule>
    <cfRule type="cellIs" dxfId="20" priority="41" operator="greaterThan">
      <formula>0.5</formula>
    </cfRule>
    <cfRule type="cellIs" dxfId="19" priority="42" operator="between">
      <formula>0.02</formula>
      <formula>0.5</formula>
    </cfRule>
    <cfRule type="cellIs" dxfId="18" priority="43" operator="lessThan">
      <formula>0.02</formula>
    </cfRule>
  </conditionalFormatting>
  <conditionalFormatting sqref="AH64:AI65 AH79:AI80">
    <cfRule type="iconSet" priority="31">
      <iconSet reverse="1">
        <cfvo type="percent" val="0"/>
        <cfvo type="num" val="0.1"/>
        <cfvo type="num" val="1"/>
      </iconSet>
    </cfRule>
    <cfRule type="colorScale" priority="32">
      <colorScale>
        <cfvo type="num" val="0.1"/>
        <cfvo type="num" val="0.55000000000000004"/>
        <cfvo type="num" val="1"/>
        <color rgb="FF00B050"/>
        <color rgb="FFFFFF00"/>
        <color rgb="FFFF0000"/>
      </colorScale>
    </cfRule>
  </conditionalFormatting>
  <conditionalFormatting sqref="AH49:AI50">
    <cfRule type="cellIs" dxfId="17" priority="18" operator="greaterThan">
      <formula>1</formula>
    </cfRule>
    <cfRule type="cellIs" dxfId="16" priority="29" operator="between">
      <formula>0.1</formula>
      <formula>1</formula>
    </cfRule>
    <cfRule type="cellIs" dxfId="15" priority="30" operator="lessThan">
      <formula>0.1</formula>
    </cfRule>
  </conditionalFormatting>
  <conditionalFormatting sqref="AH47:AI47">
    <cfRule type="iconSet" priority="19">
      <iconSet reverse="1">
        <cfvo type="percent" val="0"/>
        <cfvo type="num" val="5.0000000000000001E-3"/>
        <cfvo type="num" val="0.05"/>
      </iconSet>
    </cfRule>
    <cfRule type="colorScale" priority="20">
      <colorScale>
        <cfvo type="num" val="0.01"/>
        <cfvo type="num" val="2.75E-2"/>
        <cfvo type="num" val="0.05"/>
        <color rgb="FF00B050"/>
        <color rgb="FFFFFF00"/>
        <color rgb="FFFF0000"/>
      </colorScale>
    </cfRule>
    <cfRule type="cellIs" dxfId="14" priority="21" operator="greaterThan">
      <formula>0.05</formula>
    </cfRule>
    <cfRule type="cellIs" dxfId="13" priority="22" operator="between">
      <formula>0.005</formula>
      <formula>0.05</formula>
    </cfRule>
    <cfRule type="cellIs" dxfId="12" priority="23" operator="lessThan">
      <formula>0.005</formula>
    </cfRule>
  </conditionalFormatting>
  <conditionalFormatting sqref="AH48:AI48">
    <cfRule type="iconSet" priority="24">
      <iconSet reverse="1">
        <cfvo type="percent" val="0"/>
        <cfvo type="num" val="0.02"/>
        <cfvo type="num" val="0.5"/>
      </iconSet>
    </cfRule>
    <cfRule type="colorScale" priority="25">
      <colorScale>
        <cfvo type="num" val="0.02"/>
        <cfvo type="num" val="0.26"/>
        <cfvo type="num" val="0.5"/>
        <color rgb="FF00B050"/>
        <color rgb="FFFFFF00"/>
        <color rgb="FFFF0000"/>
      </colorScale>
    </cfRule>
    <cfRule type="cellIs" dxfId="11" priority="26" operator="greaterThan">
      <formula>0.5</formula>
    </cfRule>
    <cfRule type="cellIs" dxfId="10" priority="27" operator="between">
      <formula>0.02</formula>
      <formula>0.5</formula>
    </cfRule>
    <cfRule type="cellIs" dxfId="9" priority="28" operator="lessThan">
      <formula>0.02</formula>
    </cfRule>
  </conditionalFormatting>
  <conditionalFormatting sqref="AH49:AI50">
    <cfRule type="iconSet" priority="16">
      <iconSet reverse="1">
        <cfvo type="percent" val="0"/>
        <cfvo type="num" val="0.1"/>
        <cfvo type="num" val="1"/>
      </iconSet>
    </cfRule>
    <cfRule type="colorScale" priority="17">
      <colorScale>
        <cfvo type="num" val="0.1"/>
        <cfvo type="num" val="0.55000000000000004"/>
        <cfvo type="num" val="1"/>
        <color rgb="FF00B050"/>
        <color rgb="FFFFFF00"/>
        <color rgb="FFFF0000"/>
      </colorScale>
    </cfRule>
  </conditionalFormatting>
  <conditionalFormatting sqref="AH34:AI35">
    <cfRule type="cellIs" dxfId="8" priority="3" operator="greaterThan">
      <formula>1</formula>
    </cfRule>
    <cfRule type="cellIs" dxfId="7" priority="14" operator="between">
      <formula>0.1</formula>
      <formula>1</formula>
    </cfRule>
    <cfRule type="cellIs" dxfId="6" priority="15" operator="lessThan">
      <formula>0.1</formula>
    </cfRule>
  </conditionalFormatting>
  <conditionalFormatting sqref="AH32:AI32">
    <cfRule type="iconSet" priority="4">
      <iconSet reverse="1">
        <cfvo type="percent" val="0"/>
        <cfvo type="num" val="5.0000000000000001E-3"/>
        <cfvo type="num" val="0.05"/>
      </iconSet>
    </cfRule>
    <cfRule type="colorScale" priority="5">
      <colorScale>
        <cfvo type="num" val="0.01"/>
        <cfvo type="num" val="2.75E-2"/>
        <cfvo type="num" val="0.05"/>
        <color rgb="FF00B050"/>
        <color rgb="FFFFFF00"/>
        <color rgb="FFFF0000"/>
      </colorScale>
    </cfRule>
    <cfRule type="cellIs" dxfId="5" priority="6" operator="greaterThan">
      <formula>0.05</formula>
    </cfRule>
    <cfRule type="cellIs" dxfId="4" priority="7" operator="between">
      <formula>0.005</formula>
      <formula>0.05</formula>
    </cfRule>
    <cfRule type="cellIs" dxfId="3" priority="8" operator="lessThan">
      <formula>0.005</formula>
    </cfRule>
  </conditionalFormatting>
  <conditionalFormatting sqref="AH33:AI33">
    <cfRule type="iconSet" priority="9">
      <iconSet reverse="1">
        <cfvo type="percent" val="0"/>
        <cfvo type="num" val="0.02"/>
        <cfvo type="num" val="0.5"/>
      </iconSet>
    </cfRule>
    <cfRule type="colorScale" priority="10">
      <colorScale>
        <cfvo type="num" val="0.02"/>
        <cfvo type="num" val="0.26"/>
        <cfvo type="num" val="0.5"/>
        <color rgb="FF00B050"/>
        <color rgb="FFFFFF00"/>
        <color rgb="FFFF0000"/>
      </colorScale>
    </cfRule>
    <cfRule type="cellIs" dxfId="2" priority="11" operator="greaterThan">
      <formula>0.5</formula>
    </cfRule>
    <cfRule type="cellIs" dxfId="1" priority="12" operator="between">
      <formula>0.02</formula>
      <formula>0.5</formula>
    </cfRule>
    <cfRule type="cellIs" dxfId="0" priority="13" operator="lessThan">
      <formula>0.02</formula>
    </cfRule>
  </conditionalFormatting>
  <conditionalFormatting sqref="AH34:AI35">
    <cfRule type="iconSet" priority="1">
      <iconSet reverse="1">
        <cfvo type="percent" val="0"/>
        <cfvo type="num" val="0.1"/>
        <cfvo type="num" val="1"/>
      </iconSet>
    </cfRule>
    <cfRule type="colorScale" priority="2">
      <colorScale>
        <cfvo type="num" val="0.1"/>
        <cfvo type="num" val="0.55000000000000004"/>
        <cfvo type="num" val="1"/>
        <color rgb="FF00B050"/>
        <color rgb="FFFFFF00"/>
        <color rgb="FFFF0000"/>
      </colorScale>
    </cfRule>
  </conditionalFormatting>
  <pageMargins left="0.70866141732283472" right="0.70866141732283472"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6" sqref="C16"/>
    </sheetView>
  </sheetViews>
  <sheetFormatPr defaultRowHeight="15" x14ac:dyDescent="0.25"/>
  <cols>
    <col min="1" max="1" width="14.85546875" customWidth="1"/>
  </cols>
  <sheetData>
    <row r="1" spans="1:3" ht="18.75" x14ac:dyDescent="0.3">
      <c r="A1" s="303" t="s">
        <v>423</v>
      </c>
      <c r="B1" s="383">
        <v>-1</v>
      </c>
      <c r="C1" s="384"/>
    </row>
    <row r="2" spans="1:3" x14ac:dyDescent="0.25">
      <c r="A2" s="304"/>
      <c r="B2" s="385">
        <v>0</v>
      </c>
      <c r="C2" s="386"/>
    </row>
    <row r="3" spans="1:3" x14ac:dyDescent="0.25">
      <c r="A3" s="304"/>
      <c r="B3" s="387">
        <v>0</v>
      </c>
      <c r="C3" s="388"/>
    </row>
    <row r="4" spans="1:3" x14ac:dyDescent="0.25">
      <c r="A4" s="304"/>
      <c r="B4" s="389">
        <v>0</v>
      </c>
      <c r="C4" s="390"/>
    </row>
    <row r="5" spans="1:3" x14ac:dyDescent="0.25">
      <c r="A5" s="304"/>
      <c r="B5" s="391">
        <v>0</v>
      </c>
      <c r="C5" s="392"/>
    </row>
    <row r="6" spans="1:3" x14ac:dyDescent="0.25">
      <c r="A6" s="304"/>
      <c r="B6" s="378">
        <v>0</v>
      </c>
      <c r="C6" s="379"/>
    </row>
    <row r="7" spans="1:3" ht="15.75" thickBot="1" x14ac:dyDescent="0.3">
      <c r="A7" s="305"/>
      <c r="B7" s="380">
        <v>1</v>
      </c>
      <c r="C7" s="381"/>
    </row>
  </sheetData>
  <mergeCells count="7">
    <mergeCell ref="B7:C7"/>
    <mergeCell ref="B1:C1"/>
    <mergeCell ref="B2:C2"/>
    <mergeCell ref="B3:C3"/>
    <mergeCell ref="B4:C4"/>
    <mergeCell ref="B5:C5"/>
    <mergeCell ref="B6:C6"/>
  </mergeCells>
  <conditionalFormatting sqref="B7 B1:B2">
    <cfRule type="iconSet" priority="2">
      <iconSet>
        <cfvo type="percent" val="0"/>
        <cfvo type="num" val="0"/>
        <cfvo type="num" val="1"/>
      </iconSet>
    </cfRule>
  </conditionalFormatting>
  <conditionalFormatting sqref="B6 B3:B4">
    <cfRule type="iconSet" priority="3">
      <iconSet>
        <cfvo type="percent" val="0"/>
        <cfvo type="num" val="0"/>
        <cfvo type="num" val="1"/>
      </iconSet>
    </cfRule>
  </conditionalFormatting>
  <conditionalFormatting sqref="B5">
    <cfRule type="iconSet" priority="1">
      <iconSet>
        <cfvo type="percent" val="0"/>
        <cfvo type="num" val="0"/>
        <cfvo type="num" val="1"/>
      </iconSet>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0"/>
  <sheetViews>
    <sheetView zoomScale="90" zoomScaleNormal="90" workbookViewId="0">
      <pane ySplit="4" topLeftCell="A5" activePane="bottomLeft" state="frozen"/>
      <selection activeCell="B1" sqref="B1"/>
      <selection pane="bottomLeft" sqref="A1:J1"/>
    </sheetView>
  </sheetViews>
  <sheetFormatPr defaultRowHeight="15" outlineLevelRow="1" x14ac:dyDescent="0.25"/>
  <cols>
    <col min="1" max="1" width="37.5703125" style="14" customWidth="1"/>
    <col min="2" max="4" width="0" style="14" hidden="1" customWidth="1"/>
    <col min="5" max="5" width="7.42578125" style="14" hidden="1" customWidth="1"/>
    <col min="6" max="6" width="23.140625" style="14" customWidth="1"/>
    <col min="7" max="7" width="23.42578125" style="14" customWidth="1"/>
    <col min="8" max="9" width="27.140625" style="14" customWidth="1"/>
    <col min="10" max="10" width="21.42578125" style="14" customWidth="1"/>
    <col min="11" max="11" width="28.140625" style="14" customWidth="1"/>
    <col min="12" max="12" width="69.7109375" style="66" customWidth="1"/>
    <col min="13" max="16384" width="9.140625" style="14"/>
  </cols>
  <sheetData>
    <row r="1" spans="1:13" x14ac:dyDescent="0.25">
      <c r="A1" s="394" t="s">
        <v>95</v>
      </c>
      <c r="B1" s="394"/>
      <c r="C1" s="394"/>
      <c r="D1" s="394"/>
      <c r="E1" s="394"/>
      <c r="F1" s="394"/>
      <c r="G1" s="394"/>
      <c r="H1" s="394"/>
      <c r="I1" s="394"/>
      <c r="J1" s="394"/>
    </row>
    <row r="2" spans="1:13" x14ac:dyDescent="0.25">
      <c r="A2" s="395" t="s">
        <v>61</v>
      </c>
      <c r="B2" s="395"/>
      <c r="C2" s="395"/>
      <c r="D2" s="395"/>
      <c r="E2" s="395"/>
      <c r="F2" s="395"/>
      <c r="G2" s="395"/>
      <c r="H2" s="395"/>
      <c r="I2" s="395"/>
      <c r="J2" s="395"/>
      <c r="K2"/>
    </row>
    <row r="3" spans="1:13" ht="30" customHeight="1" x14ac:dyDescent="0.25">
      <c r="A3" s="396" t="s">
        <v>96</v>
      </c>
      <c r="B3" s="396"/>
      <c r="C3" s="396"/>
      <c r="D3" s="396"/>
      <c r="E3" s="396"/>
      <c r="F3" s="396"/>
      <c r="G3" s="396"/>
      <c r="H3" s="396"/>
      <c r="I3" s="396"/>
      <c r="J3" s="396"/>
      <c r="K3"/>
    </row>
    <row r="4" spans="1:13" s="62" customFormat="1" ht="35.25" thickBot="1" x14ac:dyDescent="0.35">
      <c r="A4" s="63" t="s">
        <v>62</v>
      </c>
      <c r="B4" s="397" t="s">
        <v>63</v>
      </c>
      <c r="C4" s="397"/>
      <c r="D4" s="397"/>
      <c r="E4" s="397"/>
      <c r="F4" s="64" t="s">
        <v>97</v>
      </c>
      <c r="G4" s="64" t="s">
        <v>227</v>
      </c>
      <c r="H4" s="67" t="s">
        <v>98</v>
      </c>
      <c r="I4" s="67" t="s">
        <v>228</v>
      </c>
      <c r="J4" s="63" t="s">
        <v>99</v>
      </c>
      <c r="K4" s="68" t="s">
        <v>100</v>
      </c>
      <c r="L4" s="68" t="s">
        <v>101</v>
      </c>
      <c r="M4" s="63"/>
    </row>
    <row r="5" spans="1:13" s="18" customFormat="1" ht="15.75" hidden="1" outlineLevel="1" thickTop="1" x14ac:dyDescent="0.25">
      <c r="A5" s="159" t="s">
        <v>74</v>
      </c>
      <c r="B5" s="17"/>
      <c r="C5" s="17"/>
      <c r="D5" s="17"/>
      <c r="E5" s="17"/>
      <c r="F5" s="125" t="s">
        <v>139</v>
      </c>
      <c r="G5" s="125"/>
      <c r="H5" s="182"/>
      <c r="I5" s="182"/>
      <c r="J5" s="104" t="s">
        <v>140</v>
      </c>
      <c r="K5" s="100"/>
      <c r="L5" s="101"/>
      <c r="M5" s="102"/>
    </row>
    <row r="6" spans="1:13" s="18" customFormat="1" ht="75.75" hidden="1" outlineLevel="1" thickTop="1" x14ac:dyDescent="0.25">
      <c r="A6" s="105" t="s">
        <v>252</v>
      </c>
      <c r="B6" s="106"/>
      <c r="C6" s="106"/>
      <c r="D6" s="106"/>
      <c r="E6" s="106"/>
      <c r="F6" s="107" t="s">
        <v>91</v>
      </c>
      <c r="G6" s="107" t="s">
        <v>90</v>
      </c>
      <c r="H6" s="193" t="s">
        <v>492</v>
      </c>
      <c r="I6" s="183" t="s">
        <v>263</v>
      </c>
      <c r="J6" s="108" t="s">
        <v>141</v>
      </c>
      <c r="K6" s="109" t="s">
        <v>120</v>
      </c>
      <c r="L6" s="110" t="s">
        <v>491</v>
      </c>
      <c r="M6" s="102"/>
    </row>
    <row r="7" spans="1:13" s="18" customFormat="1" ht="75.75" hidden="1" outlineLevel="1" thickTop="1" x14ac:dyDescent="0.25">
      <c r="A7" s="105" t="s">
        <v>460</v>
      </c>
      <c r="B7" s="17"/>
      <c r="C7" s="17"/>
      <c r="D7" s="17"/>
      <c r="E7" s="17"/>
      <c r="F7" s="112" t="s">
        <v>225</v>
      </c>
      <c r="G7" s="112" t="s">
        <v>257</v>
      </c>
      <c r="H7" s="193" t="s">
        <v>293</v>
      </c>
      <c r="I7" s="112" t="s">
        <v>294</v>
      </c>
      <c r="J7" s="100" t="s">
        <v>142</v>
      </c>
      <c r="K7" s="100" t="s">
        <v>110</v>
      </c>
      <c r="L7" s="101" t="s">
        <v>459</v>
      </c>
      <c r="M7" s="102"/>
    </row>
    <row r="8" spans="1:13" s="162" customFormat="1" ht="30.75" hidden="1" outlineLevel="1" thickTop="1" x14ac:dyDescent="0.25">
      <c r="A8" s="131" t="s">
        <v>489</v>
      </c>
      <c r="B8" s="155"/>
      <c r="C8" s="155"/>
      <c r="D8" s="155"/>
      <c r="E8" s="155"/>
      <c r="F8" s="131" t="s">
        <v>488</v>
      </c>
      <c r="G8" s="131" t="s">
        <v>243</v>
      </c>
      <c r="H8" s="120" t="s">
        <v>90</v>
      </c>
      <c r="I8" s="120"/>
      <c r="J8" s="156" t="s">
        <v>245</v>
      </c>
      <c r="K8" s="156" t="s">
        <v>110</v>
      </c>
      <c r="L8" s="157" t="s">
        <v>487</v>
      </c>
      <c r="M8" s="163"/>
    </row>
    <row r="9" spans="1:13" s="142" customFormat="1" ht="30.75" hidden="1" outlineLevel="1" thickTop="1" x14ac:dyDescent="0.25">
      <c r="A9" s="105" t="s">
        <v>222</v>
      </c>
      <c r="B9" s="106"/>
      <c r="C9" s="106"/>
      <c r="D9" s="106"/>
      <c r="E9" s="106"/>
      <c r="F9" s="143" t="s">
        <v>255</v>
      </c>
      <c r="G9" s="143" t="s">
        <v>259</v>
      </c>
      <c r="H9" s="105"/>
      <c r="I9" s="105" t="s">
        <v>223</v>
      </c>
      <c r="J9" s="109" t="s">
        <v>202</v>
      </c>
      <c r="K9" s="109" t="s">
        <v>110</v>
      </c>
      <c r="L9" s="110" t="s">
        <v>256</v>
      </c>
      <c r="M9" s="145"/>
    </row>
    <row r="10" spans="1:13" s="133" customFormat="1" ht="45.75" hidden="1" outlineLevel="1" thickTop="1" x14ac:dyDescent="0.25">
      <c r="A10" s="120" t="s">
        <v>224</v>
      </c>
      <c r="B10" s="134"/>
      <c r="C10" s="134"/>
      <c r="D10" s="134"/>
      <c r="E10" s="134"/>
      <c r="F10" s="138" t="s">
        <v>427</v>
      </c>
      <c r="G10" s="138" t="s">
        <v>428</v>
      </c>
      <c r="H10" s="116" t="s">
        <v>90</v>
      </c>
      <c r="I10" s="138" t="s">
        <v>430</v>
      </c>
      <c r="J10" s="135" t="s">
        <v>431</v>
      </c>
      <c r="K10" s="135" t="s">
        <v>110</v>
      </c>
      <c r="L10" s="136" t="s">
        <v>429</v>
      </c>
      <c r="M10" s="137"/>
    </row>
    <row r="11" spans="1:13" s="18" customFormat="1" ht="30.75" collapsed="1" thickTop="1" x14ac:dyDescent="0.25">
      <c r="A11" s="158" t="s">
        <v>482</v>
      </c>
      <c r="B11" s="17"/>
      <c r="C11" s="17"/>
      <c r="D11" s="17"/>
      <c r="E11" s="17"/>
      <c r="F11" s="181" t="s">
        <v>246</v>
      </c>
      <c r="G11" s="181" t="s">
        <v>461</v>
      </c>
      <c r="H11" s="181" t="s">
        <v>295</v>
      </c>
      <c r="I11" s="181" t="s">
        <v>297</v>
      </c>
      <c r="J11" s="99" t="s">
        <v>260</v>
      </c>
      <c r="K11" s="136" t="s">
        <v>242</v>
      </c>
      <c r="L11" s="101" t="s">
        <v>493</v>
      </c>
      <c r="M11" s="102"/>
    </row>
    <row r="12" spans="1:13" s="18" customFormat="1" ht="30" hidden="1" outlineLevel="1" x14ac:dyDescent="0.25">
      <c r="A12" s="105" t="s">
        <v>299</v>
      </c>
      <c r="B12" s="17"/>
      <c r="C12" s="17"/>
      <c r="D12" s="17"/>
      <c r="E12" s="17"/>
      <c r="F12" s="103" t="s">
        <v>144</v>
      </c>
      <c r="G12" s="103" t="s">
        <v>90</v>
      </c>
      <c r="H12" s="111"/>
      <c r="I12" s="111"/>
      <c r="J12" s="100" t="s">
        <v>145</v>
      </c>
      <c r="K12" s="100" t="s">
        <v>120</v>
      </c>
      <c r="L12" s="101" t="s">
        <v>300</v>
      </c>
      <c r="M12" s="102"/>
    </row>
    <row r="13" spans="1:13" s="18" customFormat="1" ht="45" hidden="1" outlineLevel="1" x14ac:dyDescent="0.25">
      <c r="A13" s="103" t="s">
        <v>75</v>
      </c>
      <c r="B13" s="17"/>
      <c r="C13" s="17"/>
      <c r="D13" s="17"/>
      <c r="E13" s="17"/>
      <c r="F13" s="112" t="s">
        <v>301</v>
      </c>
      <c r="G13" s="112" t="s">
        <v>446</v>
      </c>
      <c r="H13" s="111"/>
      <c r="I13" s="111"/>
      <c r="J13" s="100" t="s">
        <v>142</v>
      </c>
      <c r="K13" s="100" t="s">
        <v>110</v>
      </c>
      <c r="L13" s="101" t="s">
        <v>504</v>
      </c>
      <c r="M13" s="102"/>
    </row>
    <row r="14" spans="1:13" s="18" customFormat="1" ht="45" hidden="1" outlineLevel="1" x14ac:dyDescent="0.25">
      <c r="A14" s="112" t="s">
        <v>485</v>
      </c>
      <c r="B14" s="17"/>
      <c r="C14" s="17"/>
      <c r="D14" s="17"/>
      <c r="E14" s="17"/>
      <c r="F14" s="112" t="s">
        <v>443</v>
      </c>
      <c r="G14" s="112" t="s">
        <v>444</v>
      </c>
      <c r="H14" s="111"/>
      <c r="I14" s="111"/>
      <c r="J14" s="100" t="s">
        <v>405</v>
      </c>
      <c r="K14" s="100" t="s">
        <v>272</v>
      </c>
      <c r="L14" s="101" t="s">
        <v>445</v>
      </c>
      <c r="M14" s="102"/>
    </row>
    <row r="15" spans="1:13" s="18" customFormat="1" ht="30" collapsed="1" x14ac:dyDescent="0.25">
      <c r="A15" s="98" t="s">
        <v>481</v>
      </c>
      <c r="B15" s="17"/>
      <c r="C15" s="17"/>
      <c r="D15" s="17"/>
      <c r="E15" s="17"/>
      <c r="F15" s="111" t="s">
        <v>298</v>
      </c>
      <c r="G15" s="331" t="s">
        <v>406</v>
      </c>
      <c r="H15" s="181" t="s">
        <v>295</v>
      </c>
      <c r="I15" s="181" t="s">
        <v>297</v>
      </c>
      <c r="J15" s="100" t="s">
        <v>143</v>
      </c>
      <c r="K15" s="136" t="s">
        <v>242</v>
      </c>
      <c r="L15" s="101" t="s">
        <v>302</v>
      </c>
      <c r="M15" s="102"/>
    </row>
    <row r="16" spans="1:13" s="16" customFormat="1" hidden="1" outlineLevel="1" x14ac:dyDescent="0.25">
      <c r="A16" s="82" t="s">
        <v>93</v>
      </c>
      <c r="B16" s="79" t="s">
        <v>71</v>
      </c>
      <c r="C16" s="79" t="s">
        <v>72</v>
      </c>
      <c r="D16" s="79" t="s">
        <v>71</v>
      </c>
      <c r="E16" s="79" t="s">
        <v>71</v>
      </c>
      <c r="F16" s="69" t="s">
        <v>102</v>
      </c>
      <c r="G16" s="69"/>
      <c r="H16" s="69" t="s">
        <v>122</v>
      </c>
      <c r="I16" s="69"/>
      <c r="J16" s="87"/>
      <c r="K16" s="87"/>
      <c r="L16" s="71" t="s">
        <v>123</v>
      </c>
      <c r="M16" s="88"/>
    </row>
    <row r="17" spans="1:13" ht="60" hidden="1" outlineLevel="1" x14ac:dyDescent="0.25">
      <c r="A17" s="90" t="s">
        <v>326</v>
      </c>
      <c r="B17" s="65"/>
      <c r="C17" s="65"/>
      <c r="D17" s="65"/>
      <c r="E17" s="65"/>
      <c r="F17" s="179">
        <v>51730</v>
      </c>
      <c r="G17" s="174" t="s">
        <v>90</v>
      </c>
      <c r="H17" s="174" t="s">
        <v>90</v>
      </c>
      <c r="I17" s="174" t="s">
        <v>90</v>
      </c>
      <c r="J17" s="65" t="s">
        <v>125</v>
      </c>
      <c r="K17" s="70" t="s">
        <v>120</v>
      </c>
      <c r="L17" s="89" t="s">
        <v>323</v>
      </c>
      <c r="M17" s="72"/>
    </row>
    <row r="18" spans="1:13" ht="60" hidden="1" outlineLevel="1" x14ac:dyDescent="0.25">
      <c r="A18" s="90" t="s">
        <v>326</v>
      </c>
      <c r="B18" s="65"/>
      <c r="C18" s="65"/>
      <c r="D18" s="65"/>
      <c r="E18" s="65"/>
      <c r="F18" s="179">
        <v>91532</v>
      </c>
      <c r="G18" s="176" t="s">
        <v>285</v>
      </c>
      <c r="H18" s="174" t="s">
        <v>90</v>
      </c>
      <c r="I18" s="174" t="s">
        <v>90</v>
      </c>
      <c r="J18" s="91" t="s">
        <v>126</v>
      </c>
      <c r="K18" s="70" t="s">
        <v>120</v>
      </c>
      <c r="L18" s="89" t="s">
        <v>324</v>
      </c>
      <c r="M18" s="72"/>
    </row>
    <row r="19" spans="1:13" ht="60" hidden="1" outlineLevel="1" x14ac:dyDescent="0.25">
      <c r="A19" s="90" t="s">
        <v>326</v>
      </c>
      <c r="B19" s="65"/>
      <c r="C19" s="65"/>
      <c r="D19" s="65"/>
      <c r="E19" s="65"/>
      <c r="F19" s="179">
        <v>94500</v>
      </c>
      <c r="G19" s="174" t="s">
        <v>286</v>
      </c>
      <c r="H19" s="174" t="s">
        <v>90</v>
      </c>
      <c r="I19" s="174" t="s">
        <v>90</v>
      </c>
      <c r="J19" s="91" t="s">
        <v>126</v>
      </c>
      <c r="K19" s="70" t="s">
        <v>120</v>
      </c>
      <c r="L19" s="89" t="s">
        <v>325</v>
      </c>
      <c r="M19" s="72"/>
    </row>
    <row r="20" spans="1:13" ht="30" hidden="1" outlineLevel="1" x14ac:dyDescent="0.25">
      <c r="A20" s="90" t="s">
        <v>127</v>
      </c>
      <c r="B20" s="65"/>
      <c r="C20" s="65"/>
      <c r="D20" s="65"/>
      <c r="E20" s="65"/>
      <c r="F20" s="180" t="s">
        <v>231</v>
      </c>
      <c r="G20" s="180" t="s">
        <v>232</v>
      </c>
      <c r="H20" s="174" t="s">
        <v>90</v>
      </c>
      <c r="I20" s="174" t="s">
        <v>90</v>
      </c>
      <c r="J20" s="91" t="s">
        <v>126</v>
      </c>
      <c r="K20" s="70" t="s">
        <v>120</v>
      </c>
      <c r="L20" s="89" t="s">
        <v>322</v>
      </c>
      <c r="M20" s="72"/>
    </row>
    <row r="21" spans="1:13" ht="30" hidden="1" outlineLevel="1" x14ac:dyDescent="0.25">
      <c r="A21" s="165" t="s">
        <v>128</v>
      </c>
      <c r="B21" s="166"/>
      <c r="C21" s="166"/>
      <c r="D21" s="166"/>
      <c r="E21" s="166"/>
      <c r="F21" s="167" t="s">
        <v>280</v>
      </c>
      <c r="G21" s="165" t="s">
        <v>90</v>
      </c>
      <c r="H21" s="174" t="s">
        <v>90</v>
      </c>
      <c r="I21" s="174" t="s">
        <v>90</v>
      </c>
      <c r="J21" s="168" t="s">
        <v>273</v>
      </c>
      <c r="K21" s="75" t="s">
        <v>120</v>
      </c>
      <c r="L21" s="169" t="s">
        <v>279</v>
      </c>
      <c r="M21" s="72"/>
    </row>
    <row r="22" spans="1:13" ht="47.25" hidden="1" customHeight="1" outlineLevel="1" x14ac:dyDescent="0.25">
      <c r="A22" s="77" t="s">
        <v>465</v>
      </c>
      <c r="B22" s="74"/>
      <c r="C22" s="74"/>
      <c r="D22" s="74"/>
      <c r="E22" s="74"/>
      <c r="F22" s="76" t="s">
        <v>270</v>
      </c>
      <c r="G22" s="76" t="s">
        <v>466</v>
      </c>
      <c r="H22" s="174" t="s">
        <v>90</v>
      </c>
      <c r="I22" s="174" t="s">
        <v>90</v>
      </c>
      <c r="J22" s="73" t="s">
        <v>90</v>
      </c>
      <c r="K22" s="70" t="s">
        <v>237</v>
      </c>
      <c r="L22" s="89" t="s">
        <v>471</v>
      </c>
      <c r="M22" s="72"/>
    </row>
    <row r="23" spans="1:13" ht="30" hidden="1" outlineLevel="1" x14ac:dyDescent="0.25">
      <c r="A23" s="76" t="s">
        <v>442</v>
      </c>
      <c r="B23" s="74"/>
      <c r="C23" s="74"/>
      <c r="D23" s="74"/>
      <c r="E23" s="74"/>
      <c r="F23" s="76" t="s">
        <v>271</v>
      </c>
      <c r="G23" s="77" t="s">
        <v>277</v>
      </c>
      <c r="H23" s="174" t="s">
        <v>90</v>
      </c>
      <c r="I23" s="174" t="s">
        <v>90</v>
      </c>
      <c r="J23" s="73" t="s">
        <v>90</v>
      </c>
      <c r="K23" s="70" t="s">
        <v>120</v>
      </c>
      <c r="L23" s="89" t="s">
        <v>278</v>
      </c>
      <c r="M23" s="72"/>
    </row>
    <row r="24" spans="1:13" s="198" customFormat="1" ht="45" hidden="1" outlineLevel="1" x14ac:dyDescent="0.25">
      <c r="A24" s="76" t="s">
        <v>305</v>
      </c>
      <c r="B24" s="74"/>
      <c r="C24" s="74"/>
      <c r="D24" s="74"/>
      <c r="E24" s="74"/>
      <c r="F24" s="77" t="s">
        <v>308</v>
      </c>
      <c r="G24" s="77" t="s">
        <v>275</v>
      </c>
      <c r="H24" s="77" t="s">
        <v>310</v>
      </c>
      <c r="I24" s="77" t="s">
        <v>307</v>
      </c>
      <c r="J24" s="73" t="s">
        <v>129</v>
      </c>
      <c r="K24" s="73" t="s">
        <v>110</v>
      </c>
      <c r="L24" s="199" t="s">
        <v>276</v>
      </c>
      <c r="M24" s="200"/>
    </row>
    <row r="25" spans="1:13" s="198" customFormat="1" hidden="1" outlineLevel="1" x14ac:dyDescent="0.25">
      <c r="A25" s="76" t="s">
        <v>439</v>
      </c>
      <c r="B25" s="74"/>
      <c r="C25" s="74"/>
      <c r="D25" s="74"/>
      <c r="E25" s="74"/>
      <c r="F25" s="77" t="s">
        <v>284</v>
      </c>
      <c r="G25" s="77" t="s">
        <v>440</v>
      </c>
      <c r="H25" s="77" t="s">
        <v>90</v>
      </c>
      <c r="I25" s="77" t="s">
        <v>437</v>
      </c>
      <c r="J25" s="73"/>
      <c r="K25" s="73" t="s">
        <v>436</v>
      </c>
      <c r="L25" s="199" t="s">
        <v>438</v>
      </c>
      <c r="M25" s="200"/>
    </row>
    <row r="26" spans="1:13" s="16" customFormat="1" ht="30" collapsed="1" x14ac:dyDescent="0.25">
      <c r="A26" s="164" t="s">
        <v>480</v>
      </c>
      <c r="B26" s="79"/>
      <c r="C26" s="79"/>
      <c r="D26" s="79"/>
      <c r="E26" s="79"/>
      <c r="F26" s="94" t="s">
        <v>287</v>
      </c>
      <c r="G26" s="94" t="s">
        <v>462</v>
      </c>
      <c r="H26" s="173" t="s">
        <v>314</v>
      </c>
      <c r="I26" s="94" t="s">
        <v>312</v>
      </c>
      <c r="J26" s="89" t="s">
        <v>124</v>
      </c>
      <c r="K26" s="136" t="s">
        <v>242</v>
      </c>
      <c r="L26" s="71" t="s">
        <v>495</v>
      </c>
      <c r="M26" s="88"/>
    </row>
    <row r="27" spans="1:13" hidden="1" outlineLevel="1" x14ac:dyDescent="0.25">
      <c r="A27" s="194" t="s">
        <v>304</v>
      </c>
      <c r="B27" s="15"/>
      <c r="C27" s="15" t="s">
        <v>73</v>
      </c>
      <c r="D27" s="15" t="s">
        <v>73</v>
      </c>
      <c r="E27" s="15" t="s">
        <v>73</v>
      </c>
      <c r="F27" s="69" t="s">
        <v>130</v>
      </c>
      <c r="G27" s="69"/>
      <c r="H27" s="69" t="s">
        <v>131</v>
      </c>
      <c r="I27" s="69"/>
      <c r="J27" s="92" t="s">
        <v>132</v>
      </c>
      <c r="K27" s="70"/>
      <c r="L27" s="93" t="s">
        <v>123</v>
      </c>
      <c r="M27" s="72"/>
    </row>
    <row r="28" spans="1:13" ht="46.5" hidden="1" customHeight="1" outlineLevel="1" x14ac:dyDescent="0.25">
      <c r="A28" s="95" t="s">
        <v>499</v>
      </c>
      <c r="B28" s="96"/>
      <c r="C28" s="96"/>
      <c r="D28" s="96"/>
      <c r="E28" s="96"/>
      <c r="F28" s="96" t="s">
        <v>270</v>
      </c>
      <c r="G28" s="97" t="s">
        <v>507</v>
      </c>
      <c r="H28" s="66" t="s">
        <v>510</v>
      </c>
      <c r="I28" s="148"/>
      <c r="J28" s="346" t="s">
        <v>512</v>
      </c>
      <c r="K28" s="70" t="s">
        <v>110</v>
      </c>
      <c r="L28" s="71" t="s">
        <v>496</v>
      </c>
      <c r="M28" s="72"/>
    </row>
    <row r="29" spans="1:13" ht="47.25" hidden="1" customHeight="1" outlineLevel="1" x14ac:dyDescent="0.25">
      <c r="A29" s="95" t="s">
        <v>134</v>
      </c>
      <c r="B29" s="96"/>
      <c r="C29" s="96"/>
      <c r="D29" s="96"/>
      <c r="E29" s="96"/>
      <c r="F29" s="96" t="s">
        <v>135</v>
      </c>
      <c r="G29" s="96"/>
      <c r="H29" s="398" t="s">
        <v>494</v>
      </c>
      <c r="I29" s="148"/>
      <c r="J29" s="400" t="s">
        <v>133</v>
      </c>
      <c r="K29" s="70" t="s">
        <v>120</v>
      </c>
      <c r="L29" s="71" t="s">
        <v>508</v>
      </c>
      <c r="M29" s="72"/>
    </row>
    <row r="30" spans="1:13" ht="30" hidden="1" outlineLevel="1" x14ac:dyDescent="0.25">
      <c r="A30" s="95" t="s">
        <v>136</v>
      </c>
      <c r="B30" s="96"/>
      <c r="C30" s="96"/>
      <c r="D30" s="96"/>
      <c r="E30" s="96"/>
      <c r="F30" s="97" t="s">
        <v>137</v>
      </c>
      <c r="G30" s="97"/>
      <c r="H30" s="399"/>
      <c r="I30" s="148"/>
      <c r="J30" s="401"/>
      <c r="K30" s="70" t="s">
        <v>138</v>
      </c>
      <c r="L30" s="71"/>
      <c r="M30" s="72"/>
    </row>
    <row r="31" spans="1:13" s="198" customFormat="1" ht="45" hidden="1" outlineLevel="1" x14ac:dyDescent="0.25">
      <c r="A31" s="76" t="s">
        <v>306</v>
      </c>
      <c r="B31" s="74"/>
      <c r="C31" s="74"/>
      <c r="D31" s="74"/>
      <c r="E31" s="74"/>
      <c r="F31" s="148" t="s">
        <v>308</v>
      </c>
      <c r="G31" s="77" t="s">
        <v>275</v>
      </c>
      <c r="H31" s="77" t="s">
        <v>311</v>
      </c>
      <c r="I31" s="77" t="s">
        <v>309</v>
      </c>
      <c r="J31" s="73" t="s">
        <v>511</v>
      </c>
      <c r="K31" s="73" t="s">
        <v>110</v>
      </c>
      <c r="L31" s="199" t="s">
        <v>276</v>
      </c>
      <c r="M31" s="200"/>
    </row>
    <row r="32" spans="1:13" ht="59.25" customHeight="1" collapsed="1" x14ac:dyDescent="0.25">
      <c r="A32" s="195" t="s">
        <v>303</v>
      </c>
      <c r="B32" s="74"/>
      <c r="C32" s="74"/>
      <c r="D32" s="74"/>
      <c r="E32" s="74"/>
      <c r="F32" s="173" t="s">
        <v>513</v>
      </c>
      <c r="G32" s="173" t="s">
        <v>463</v>
      </c>
      <c r="H32" s="196" t="s">
        <v>315</v>
      </c>
      <c r="I32" s="197" t="s">
        <v>313</v>
      </c>
      <c r="J32" s="70" t="s">
        <v>133</v>
      </c>
      <c r="K32" s="136" t="s">
        <v>106</v>
      </c>
      <c r="L32" s="93" t="s">
        <v>509</v>
      </c>
      <c r="M32" s="72"/>
    </row>
    <row r="33" spans="1:13" outlineLevel="1" x14ac:dyDescent="0.25">
      <c r="A33" s="82" t="s">
        <v>266</v>
      </c>
      <c r="B33" s="15" t="s">
        <v>64</v>
      </c>
      <c r="C33" s="15" t="s">
        <v>65</v>
      </c>
      <c r="D33" s="15" t="s">
        <v>66</v>
      </c>
      <c r="E33" s="15" t="s">
        <v>67</v>
      </c>
      <c r="F33" s="161" t="s">
        <v>103</v>
      </c>
      <c r="G33" s="69"/>
      <c r="H33" s="69" t="s">
        <v>104</v>
      </c>
      <c r="I33" s="69"/>
      <c r="J33" s="70"/>
      <c r="K33" s="70"/>
      <c r="L33" s="71" t="s">
        <v>105</v>
      </c>
      <c r="M33" s="72"/>
    </row>
    <row r="34" spans="1:13" outlineLevel="1" x14ac:dyDescent="0.25">
      <c r="A34" s="76" t="s">
        <v>107</v>
      </c>
      <c r="B34" s="74"/>
      <c r="C34" s="74"/>
      <c r="D34" s="74"/>
      <c r="E34" s="74"/>
      <c r="F34" s="174" t="s">
        <v>108</v>
      </c>
      <c r="G34" s="174" t="s">
        <v>90</v>
      </c>
      <c r="H34" s="175" t="s">
        <v>90</v>
      </c>
      <c r="I34" s="175" t="s">
        <v>90</v>
      </c>
      <c r="J34" s="70" t="s">
        <v>109</v>
      </c>
      <c r="K34" s="70" t="s">
        <v>237</v>
      </c>
      <c r="L34" s="71" t="s">
        <v>230</v>
      </c>
      <c r="M34" s="72"/>
    </row>
    <row r="35" spans="1:13" ht="135" outlineLevel="1" x14ac:dyDescent="0.25">
      <c r="A35" s="167" t="s">
        <v>226</v>
      </c>
      <c r="B35" s="166"/>
      <c r="C35" s="166"/>
      <c r="D35" s="166"/>
      <c r="E35" s="166"/>
      <c r="F35" s="330" t="s">
        <v>291</v>
      </c>
      <c r="G35" s="330" t="s">
        <v>290</v>
      </c>
      <c r="H35" s="363" t="s">
        <v>268</v>
      </c>
      <c r="I35" s="154" t="s">
        <v>289</v>
      </c>
      <c r="J35" s="364" t="s">
        <v>267</v>
      </c>
      <c r="K35" s="168" t="s">
        <v>110</v>
      </c>
      <c r="L35" s="364" t="s">
        <v>288</v>
      </c>
      <c r="M35" s="72"/>
    </row>
    <row r="36" spans="1:13" customFormat="1" ht="60" outlineLevel="1" x14ac:dyDescent="0.25">
      <c r="A36" s="86" t="s">
        <v>229</v>
      </c>
      <c r="B36" s="10"/>
      <c r="C36" s="10"/>
      <c r="D36" s="10"/>
      <c r="E36" s="10"/>
      <c r="F36" s="174" t="s">
        <v>111</v>
      </c>
      <c r="G36" s="176" t="s">
        <v>441</v>
      </c>
      <c r="H36" s="178" t="s">
        <v>451</v>
      </c>
      <c r="I36" s="178" t="s">
        <v>264</v>
      </c>
      <c r="J36" s="10" t="s">
        <v>90</v>
      </c>
      <c r="K36" s="78" t="s">
        <v>112</v>
      </c>
      <c r="L36" s="78" t="s">
        <v>221</v>
      </c>
    </row>
    <row r="37" spans="1:13" s="147" customFormat="1" ht="105" outlineLevel="1" x14ac:dyDescent="0.25">
      <c r="A37" s="112" t="s">
        <v>472</v>
      </c>
      <c r="B37" s="17"/>
      <c r="C37" s="101"/>
      <c r="D37" s="101"/>
      <c r="E37" s="101"/>
      <c r="F37" s="186" t="s">
        <v>473</v>
      </c>
      <c r="G37" s="345" t="s">
        <v>479</v>
      </c>
      <c r="H37" s="112"/>
      <c r="I37" s="112"/>
      <c r="J37" s="99"/>
      <c r="K37" s="99" t="s">
        <v>457</v>
      </c>
      <c r="L37" s="114" t="s">
        <v>474</v>
      </c>
    </row>
    <row r="38" spans="1:13" ht="60" outlineLevel="1" x14ac:dyDescent="0.25">
      <c r="A38" s="120" t="s">
        <v>261</v>
      </c>
      <c r="B38" s="155"/>
      <c r="C38" s="155"/>
      <c r="D38" s="155"/>
      <c r="E38" s="155"/>
      <c r="F38" s="131" t="s">
        <v>433</v>
      </c>
      <c r="G38" s="131" t="s">
        <v>432</v>
      </c>
      <c r="H38" s="120" t="s">
        <v>90</v>
      </c>
      <c r="I38" s="138" t="s">
        <v>435</v>
      </c>
      <c r="J38" s="156" t="s">
        <v>434</v>
      </c>
      <c r="K38" s="156" t="s">
        <v>110</v>
      </c>
      <c r="L38" s="157" t="s">
        <v>486</v>
      </c>
      <c r="M38" s="72"/>
    </row>
    <row r="39" spans="1:13" ht="45" x14ac:dyDescent="0.25">
      <c r="A39" s="160" t="s">
        <v>265</v>
      </c>
      <c r="B39" s="74"/>
      <c r="C39" s="74"/>
      <c r="D39" s="74"/>
      <c r="E39" s="74"/>
      <c r="F39" s="172" t="s">
        <v>532</v>
      </c>
      <c r="G39" s="172" t="s">
        <v>464</v>
      </c>
      <c r="H39" s="173" t="s">
        <v>448</v>
      </c>
      <c r="I39" s="173" t="s">
        <v>447</v>
      </c>
      <c r="J39" s="73" t="s">
        <v>292</v>
      </c>
      <c r="K39" s="157" t="s">
        <v>106</v>
      </c>
      <c r="L39" s="199" t="s">
        <v>533</v>
      </c>
      <c r="M39" s="72"/>
    </row>
    <row r="40" spans="1:13" hidden="1" outlineLevel="1" x14ac:dyDescent="0.25">
      <c r="A40" s="82" t="s">
        <v>269</v>
      </c>
      <c r="B40" s="79" t="s">
        <v>68</v>
      </c>
      <c r="C40" s="79" t="s">
        <v>69</v>
      </c>
      <c r="D40" s="79" t="s">
        <v>64</v>
      </c>
      <c r="E40" s="79" t="s">
        <v>70</v>
      </c>
      <c r="F40" s="69" t="s">
        <v>113</v>
      </c>
      <c r="G40" s="69"/>
      <c r="H40" s="69" t="s">
        <v>114</v>
      </c>
      <c r="I40" s="69"/>
      <c r="J40" s="70"/>
      <c r="K40" s="70"/>
      <c r="L40" s="71" t="s">
        <v>115</v>
      </c>
      <c r="M40" s="72"/>
    </row>
    <row r="41" spans="1:13" ht="44.25" hidden="1" customHeight="1" outlineLevel="1" x14ac:dyDescent="0.25">
      <c r="A41" s="77" t="s">
        <v>500</v>
      </c>
      <c r="B41" s="81"/>
      <c r="C41" s="81"/>
      <c r="D41" s="81"/>
      <c r="E41" s="81"/>
      <c r="F41" s="74" t="s">
        <v>327</v>
      </c>
      <c r="G41" s="148" t="s">
        <v>503</v>
      </c>
      <c r="H41" s="148" t="s">
        <v>335</v>
      </c>
      <c r="I41" s="148" t="s">
        <v>331</v>
      </c>
      <c r="J41" s="70"/>
      <c r="K41" s="70" t="s">
        <v>110</v>
      </c>
      <c r="L41" s="71" t="s">
        <v>497</v>
      </c>
      <c r="M41" s="72"/>
    </row>
    <row r="42" spans="1:13" ht="30" hidden="1" outlineLevel="1" x14ac:dyDescent="0.25">
      <c r="A42" s="77" t="s">
        <v>501</v>
      </c>
      <c r="B42" s="81"/>
      <c r="C42" s="81"/>
      <c r="D42" s="81"/>
      <c r="E42" s="81"/>
      <c r="F42" s="74" t="s">
        <v>328</v>
      </c>
      <c r="G42" s="148" t="s">
        <v>498</v>
      </c>
      <c r="H42" s="148" t="s">
        <v>337</v>
      </c>
      <c r="I42" s="148" t="s">
        <v>318</v>
      </c>
      <c r="J42" s="70"/>
      <c r="K42" s="70" t="s">
        <v>120</v>
      </c>
      <c r="L42" s="71" t="s">
        <v>502</v>
      </c>
      <c r="M42" s="72"/>
    </row>
    <row r="43" spans="1:13" ht="45.75" hidden="1" customHeight="1" outlineLevel="1" x14ac:dyDescent="0.25">
      <c r="A43" s="77" t="s">
        <v>121</v>
      </c>
      <c r="B43" s="81"/>
      <c r="C43" s="81"/>
      <c r="D43" s="81"/>
      <c r="E43" s="81"/>
      <c r="F43" s="74" t="s">
        <v>116</v>
      </c>
      <c r="G43" s="148" t="s">
        <v>333</v>
      </c>
      <c r="H43" s="148" t="s">
        <v>336</v>
      </c>
      <c r="I43" s="112" t="s">
        <v>330</v>
      </c>
      <c r="J43" s="70"/>
      <c r="K43" s="70" t="s">
        <v>317</v>
      </c>
      <c r="L43" s="71" t="s">
        <v>316</v>
      </c>
      <c r="M43" s="72"/>
    </row>
    <row r="44" spans="1:13" s="18" customFormat="1" ht="30" collapsed="1" x14ac:dyDescent="0.25">
      <c r="A44" s="80" t="s">
        <v>483</v>
      </c>
      <c r="B44" s="81"/>
      <c r="C44" s="81"/>
      <c r="D44" s="81"/>
      <c r="E44" s="81"/>
      <c r="F44" s="172" t="s">
        <v>334</v>
      </c>
      <c r="G44" s="172" t="s">
        <v>505</v>
      </c>
      <c r="H44" s="173" t="s">
        <v>338</v>
      </c>
      <c r="I44" s="201" t="s">
        <v>332</v>
      </c>
      <c r="J44" s="70"/>
      <c r="K44" s="75" t="s">
        <v>106</v>
      </c>
      <c r="L44" s="71" t="s">
        <v>506</v>
      </c>
      <c r="M44" s="102"/>
    </row>
    <row r="45" spans="1:13" hidden="1" outlineLevel="1" x14ac:dyDescent="0.25">
      <c r="A45" s="82" t="s">
        <v>475</v>
      </c>
      <c r="B45" s="83"/>
      <c r="C45" s="83"/>
      <c r="D45" s="83"/>
      <c r="E45" s="83"/>
      <c r="F45" s="82" t="s">
        <v>116</v>
      </c>
      <c r="G45" s="84"/>
      <c r="H45" s="74" t="s">
        <v>117</v>
      </c>
      <c r="I45" s="74"/>
      <c r="J45" s="70" t="s">
        <v>476</v>
      </c>
      <c r="K45" s="70" t="s">
        <v>118</v>
      </c>
      <c r="L45" s="85" t="s">
        <v>478</v>
      </c>
      <c r="M45" s="72"/>
    </row>
    <row r="46" spans="1:13" hidden="1" outlineLevel="1" x14ac:dyDescent="0.25">
      <c r="A46" s="82" t="s">
        <v>475</v>
      </c>
      <c r="B46" s="83"/>
      <c r="C46" s="83"/>
      <c r="D46" s="83"/>
      <c r="E46" s="83"/>
      <c r="F46" s="82" t="s">
        <v>119</v>
      </c>
      <c r="G46" s="84"/>
      <c r="H46" s="74" t="s">
        <v>117</v>
      </c>
      <c r="I46" s="74"/>
      <c r="J46" s="70" t="s">
        <v>477</v>
      </c>
      <c r="K46" s="70" t="s">
        <v>118</v>
      </c>
      <c r="L46" s="85" t="s">
        <v>478</v>
      </c>
      <c r="M46" s="72"/>
    </row>
    <row r="47" spans="1:13" s="18" customFormat="1" ht="45" hidden="1" outlineLevel="1" x14ac:dyDescent="0.25">
      <c r="A47" s="76" t="s">
        <v>528</v>
      </c>
      <c r="B47" s="81"/>
      <c r="C47" s="81"/>
      <c r="D47" s="81"/>
      <c r="E47" s="81"/>
      <c r="F47" s="347" t="s">
        <v>517</v>
      </c>
      <c r="G47" s="347" t="s">
        <v>270</v>
      </c>
      <c r="H47" s="349" t="s">
        <v>520</v>
      </c>
      <c r="I47" s="348" t="s">
        <v>519</v>
      </c>
      <c r="J47" s="70" t="s">
        <v>516</v>
      </c>
      <c r="K47" s="75" t="s">
        <v>515</v>
      </c>
      <c r="L47" s="71" t="s">
        <v>518</v>
      </c>
      <c r="M47" s="102"/>
    </row>
    <row r="48" spans="1:13" s="18" customFormat="1" ht="45" collapsed="1" x14ac:dyDescent="0.25">
      <c r="A48" s="80" t="s">
        <v>526</v>
      </c>
      <c r="B48" s="81"/>
      <c r="C48" s="81"/>
      <c r="D48" s="81"/>
      <c r="E48" s="81"/>
      <c r="F48" s="172" t="s">
        <v>521</v>
      </c>
      <c r="G48" s="172" t="s">
        <v>522</v>
      </c>
      <c r="H48" s="173" t="s">
        <v>520</v>
      </c>
      <c r="I48" s="201" t="s">
        <v>523</v>
      </c>
      <c r="J48" s="70" t="s">
        <v>525</v>
      </c>
      <c r="K48" s="75"/>
      <c r="L48" s="71" t="s">
        <v>527</v>
      </c>
      <c r="M48" s="102"/>
    </row>
    <row r="49" spans="1:13" s="18" customFormat="1" hidden="1" outlineLevel="1" x14ac:dyDescent="0.25">
      <c r="A49" s="103" t="s">
        <v>76</v>
      </c>
      <c r="B49" s="17"/>
      <c r="C49" s="101"/>
      <c r="D49" s="101"/>
      <c r="E49" s="101"/>
      <c r="F49" s="184" t="s">
        <v>147</v>
      </c>
      <c r="G49" s="184"/>
      <c r="H49" s="112"/>
      <c r="I49" s="112"/>
      <c r="J49" s="99"/>
      <c r="K49" s="99" t="s">
        <v>148</v>
      </c>
      <c r="L49" s="101"/>
      <c r="M49" s="102"/>
    </row>
    <row r="50" spans="1:13" s="18" customFormat="1" hidden="1" outlineLevel="1" x14ac:dyDescent="0.25">
      <c r="A50" s="103" t="s">
        <v>149</v>
      </c>
      <c r="B50" s="17"/>
      <c r="C50" s="101"/>
      <c r="D50" s="101"/>
      <c r="E50" s="101"/>
      <c r="F50" s="184" t="s">
        <v>150</v>
      </c>
      <c r="G50" s="184"/>
      <c r="H50" s="112"/>
      <c r="I50" s="112"/>
      <c r="J50" s="99"/>
      <c r="K50" s="99"/>
      <c r="L50" s="101" t="s">
        <v>151</v>
      </c>
      <c r="M50" s="102"/>
    </row>
    <row r="51" spans="1:13" s="18" customFormat="1" ht="60" hidden="1" outlineLevel="1" x14ac:dyDescent="0.25">
      <c r="A51" s="112" t="s">
        <v>152</v>
      </c>
      <c r="B51" s="17"/>
      <c r="C51" s="101"/>
      <c r="D51" s="101"/>
      <c r="E51" s="101"/>
      <c r="F51" s="185">
        <v>156107</v>
      </c>
      <c r="G51" s="185"/>
      <c r="H51" s="112" t="s">
        <v>153</v>
      </c>
      <c r="I51" s="112"/>
      <c r="J51" s="99"/>
      <c r="K51" s="99" t="s">
        <v>110</v>
      </c>
      <c r="L51" s="101" t="s">
        <v>154</v>
      </c>
      <c r="M51" s="102"/>
    </row>
    <row r="52" spans="1:13" s="18" customFormat="1" collapsed="1" x14ac:dyDescent="0.25">
      <c r="A52" s="98" t="s">
        <v>76</v>
      </c>
      <c r="B52" s="17"/>
      <c r="C52" s="17"/>
      <c r="D52" s="17"/>
      <c r="E52" s="17"/>
      <c r="F52" s="331" t="s">
        <v>146</v>
      </c>
      <c r="G52" s="111"/>
      <c r="H52" s="103"/>
      <c r="I52" s="103"/>
      <c r="J52" s="100"/>
      <c r="K52" s="75" t="s">
        <v>106</v>
      </c>
      <c r="L52" s="101"/>
      <c r="M52" s="102"/>
    </row>
    <row r="53" spans="1:13" s="18" customFormat="1" ht="30" hidden="1" outlineLevel="1" x14ac:dyDescent="0.25">
      <c r="A53" s="112" t="s">
        <v>156</v>
      </c>
      <c r="B53" s="17"/>
      <c r="C53" s="101"/>
      <c r="D53" s="101"/>
      <c r="E53" s="101"/>
      <c r="F53" s="185" t="s">
        <v>234</v>
      </c>
      <c r="G53" s="186" t="s">
        <v>235</v>
      </c>
      <c r="H53" s="112"/>
      <c r="I53" s="112"/>
      <c r="J53" s="99"/>
      <c r="K53" s="99" t="s">
        <v>236</v>
      </c>
      <c r="L53" s="101" t="s">
        <v>244</v>
      </c>
      <c r="M53" s="102"/>
    </row>
    <row r="54" spans="1:13" s="18" customFormat="1" ht="105" hidden="1" customHeight="1" outlineLevel="1" x14ac:dyDescent="0.25">
      <c r="A54" s="103" t="s">
        <v>250</v>
      </c>
      <c r="B54" s="17"/>
      <c r="C54" s="101"/>
      <c r="D54" s="101"/>
      <c r="E54" s="101"/>
      <c r="F54" s="186" t="s">
        <v>282</v>
      </c>
      <c r="G54" s="186" t="s">
        <v>281</v>
      </c>
      <c r="H54" s="112" t="s">
        <v>251</v>
      </c>
      <c r="I54" s="112" t="s">
        <v>490</v>
      </c>
      <c r="J54" s="99"/>
      <c r="K54" s="99" t="s">
        <v>317</v>
      </c>
      <c r="L54" s="114" t="s">
        <v>283</v>
      </c>
      <c r="M54" s="102"/>
    </row>
    <row r="55" spans="1:13" s="18" customFormat="1" ht="197.25" hidden="1" customHeight="1" outlineLevel="1" x14ac:dyDescent="0.25">
      <c r="A55" s="103" t="s">
        <v>157</v>
      </c>
      <c r="B55" s="17"/>
      <c r="C55" s="101"/>
      <c r="D55" s="101"/>
      <c r="E55" s="101"/>
      <c r="F55" s="186" t="s">
        <v>320</v>
      </c>
      <c r="G55" s="186" t="s">
        <v>321</v>
      </c>
      <c r="H55" s="112" t="s">
        <v>158</v>
      </c>
      <c r="I55" s="112"/>
      <c r="J55" s="99" t="s">
        <v>159</v>
      </c>
      <c r="K55" s="99" t="s">
        <v>457</v>
      </c>
      <c r="L55" s="114" t="s">
        <v>160</v>
      </c>
      <c r="M55" s="102"/>
    </row>
    <row r="56" spans="1:13" s="18" customFormat="1" ht="210" hidden="1" outlineLevel="1" x14ac:dyDescent="0.25">
      <c r="A56" s="103" t="s">
        <v>467</v>
      </c>
      <c r="B56" s="17"/>
      <c r="C56" s="101"/>
      <c r="D56" s="101"/>
      <c r="E56" s="101"/>
      <c r="F56" s="186" t="s">
        <v>468</v>
      </c>
      <c r="G56" s="345" t="s">
        <v>469</v>
      </c>
      <c r="H56" s="112"/>
      <c r="I56" s="112"/>
      <c r="J56" s="99" t="s">
        <v>458</v>
      </c>
      <c r="K56" s="99" t="s">
        <v>457</v>
      </c>
      <c r="L56" s="114" t="s">
        <v>470</v>
      </c>
      <c r="M56" s="102"/>
    </row>
    <row r="57" spans="1:13" s="142" customFormat="1" ht="30" hidden="1" outlineLevel="1" x14ac:dyDescent="0.25">
      <c r="A57" s="103" t="s">
        <v>209</v>
      </c>
      <c r="B57" s="17"/>
      <c r="C57" s="101"/>
      <c r="D57" s="101"/>
      <c r="E57" s="101"/>
      <c r="F57" s="186" t="s">
        <v>210</v>
      </c>
      <c r="G57" s="186"/>
      <c r="H57" s="112" t="s">
        <v>211</v>
      </c>
      <c r="I57" s="112"/>
      <c r="J57" s="99"/>
      <c r="K57" s="99"/>
      <c r="L57" s="114" t="s">
        <v>212</v>
      </c>
      <c r="M57" s="145"/>
    </row>
    <row r="58" spans="1:13" s="18" customFormat="1" ht="49.5" hidden="1" customHeight="1" outlineLevel="1" x14ac:dyDescent="0.25">
      <c r="A58" s="105" t="s">
        <v>233</v>
      </c>
      <c r="B58" s="106"/>
      <c r="C58" s="110"/>
      <c r="D58" s="110"/>
      <c r="E58" s="110"/>
      <c r="F58" s="187" t="s">
        <v>253</v>
      </c>
      <c r="G58" s="187" t="s">
        <v>254</v>
      </c>
      <c r="H58" s="143" t="s">
        <v>239</v>
      </c>
      <c r="I58" s="143" t="s">
        <v>238</v>
      </c>
      <c r="J58" s="108" t="s">
        <v>240</v>
      </c>
      <c r="K58" s="108" t="s">
        <v>241</v>
      </c>
      <c r="L58" s="144" t="s">
        <v>274</v>
      </c>
      <c r="M58" s="102"/>
    </row>
    <row r="59" spans="1:13" s="133" customFormat="1" ht="33.75" hidden="1" customHeight="1" outlineLevel="1" x14ac:dyDescent="0.25">
      <c r="A59" s="112" t="s">
        <v>161</v>
      </c>
      <c r="B59" s="115"/>
      <c r="C59" s="101"/>
      <c r="D59" s="101"/>
      <c r="E59" s="101"/>
      <c r="F59" s="186" t="s">
        <v>162</v>
      </c>
      <c r="G59" s="186"/>
      <c r="H59" s="112"/>
      <c r="I59" s="112"/>
      <c r="J59" s="99"/>
      <c r="K59" s="99"/>
      <c r="L59" s="114" t="s">
        <v>163</v>
      </c>
      <c r="M59" s="137"/>
    </row>
    <row r="60" spans="1:13" s="133" customFormat="1" hidden="1" outlineLevel="1" x14ac:dyDescent="0.25">
      <c r="A60" s="138" t="s">
        <v>164</v>
      </c>
      <c r="B60" s="139"/>
      <c r="C60" s="136"/>
      <c r="D60" s="136"/>
      <c r="E60" s="136"/>
      <c r="F60" s="188">
        <v>300000</v>
      </c>
      <c r="G60" s="188"/>
      <c r="H60" s="138" t="s">
        <v>165</v>
      </c>
      <c r="I60" s="138"/>
      <c r="J60" s="140"/>
      <c r="K60" s="140" t="s">
        <v>110</v>
      </c>
      <c r="L60" s="141" t="s">
        <v>248</v>
      </c>
      <c r="M60" s="137"/>
    </row>
    <row r="61" spans="1:13" s="18" customFormat="1" ht="30" hidden="1" outlineLevel="1" x14ac:dyDescent="0.25">
      <c r="A61" s="138" t="s">
        <v>166</v>
      </c>
      <c r="B61" s="139"/>
      <c r="C61" s="136"/>
      <c r="D61" s="136"/>
      <c r="E61" s="136"/>
      <c r="F61" s="188" t="s">
        <v>167</v>
      </c>
      <c r="G61" s="188"/>
      <c r="H61" s="138"/>
      <c r="I61" s="138"/>
      <c r="J61" s="140"/>
      <c r="K61" s="140" t="s">
        <v>110</v>
      </c>
      <c r="L61" s="141" t="s">
        <v>247</v>
      </c>
      <c r="M61" s="102"/>
    </row>
    <row r="62" spans="1:13" s="18" customFormat="1" collapsed="1" x14ac:dyDescent="0.25">
      <c r="A62" s="113" t="s">
        <v>155</v>
      </c>
      <c r="B62" s="17"/>
      <c r="C62" s="101"/>
      <c r="D62" s="101"/>
      <c r="E62" s="101"/>
      <c r="F62" s="185"/>
      <c r="G62" s="185"/>
      <c r="H62" s="112"/>
      <c r="I62" s="112"/>
      <c r="J62" s="99"/>
      <c r="K62" s="99"/>
      <c r="L62" s="101"/>
      <c r="M62" s="102"/>
    </row>
    <row r="63" spans="1:13" s="18" customFormat="1" ht="30" hidden="1" outlineLevel="1" x14ac:dyDescent="0.25">
      <c r="A63" s="116" t="s">
        <v>169</v>
      </c>
      <c r="B63" s="117"/>
      <c r="C63" s="17"/>
      <c r="D63" s="17"/>
      <c r="E63" s="17"/>
      <c r="F63" s="112"/>
      <c r="G63" s="112"/>
      <c r="H63" s="112" t="s">
        <v>170</v>
      </c>
      <c r="I63" s="112"/>
      <c r="J63" s="99"/>
      <c r="K63" s="101" t="s">
        <v>171</v>
      </c>
      <c r="L63" s="101" t="s">
        <v>395</v>
      </c>
      <c r="M63" s="102"/>
    </row>
    <row r="64" spans="1:13" s="18" customFormat="1" hidden="1" outlineLevel="1" x14ac:dyDescent="0.25">
      <c r="A64" s="116" t="s">
        <v>172</v>
      </c>
      <c r="B64" s="17"/>
      <c r="C64" s="101"/>
      <c r="D64" s="101"/>
      <c r="E64" s="101"/>
      <c r="F64" s="112"/>
      <c r="G64" s="112"/>
      <c r="H64" s="189">
        <v>11600</v>
      </c>
      <c r="I64" s="189"/>
      <c r="J64" s="100"/>
      <c r="K64" s="99"/>
      <c r="L64" s="101" t="s">
        <v>173</v>
      </c>
      <c r="M64" s="102"/>
    </row>
    <row r="65" spans="1:13" s="18" customFormat="1" hidden="1" outlineLevel="1" x14ac:dyDescent="0.25">
      <c r="A65" s="118" t="s">
        <v>174</v>
      </c>
      <c r="B65" s="17"/>
      <c r="C65" s="101"/>
      <c r="D65" s="101"/>
      <c r="E65" s="101"/>
      <c r="F65" s="185">
        <v>4600</v>
      </c>
      <c r="G65" s="185"/>
      <c r="H65" s="112" t="s">
        <v>175</v>
      </c>
      <c r="I65" s="112"/>
      <c r="J65" s="100"/>
      <c r="K65" s="99"/>
      <c r="L65" s="101" t="s">
        <v>176</v>
      </c>
      <c r="M65" s="102"/>
    </row>
    <row r="66" spans="1:13" s="18" customFormat="1" hidden="1" outlineLevel="1" x14ac:dyDescent="0.25">
      <c r="A66" s="116" t="s">
        <v>177</v>
      </c>
      <c r="B66" s="17"/>
      <c r="C66" s="101"/>
      <c r="D66" s="101"/>
      <c r="E66" s="101"/>
      <c r="F66" s="112"/>
      <c r="G66" s="112"/>
      <c r="H66" s="112" t="s">
        <v>178</v>
      </c>
      <c r="I66" s="112"/>
      <c r="J66" s="100"/>
      <c r="K66" s="99"/>
      <c r="L66" s="101" t="s">
        <v>179</v>
      </c>
      <c r="M66" s="102"/>
    </row>
    <row r="67" spans="1:13" hidden="1" outlineLevel="1" x14ac:dyDescent="0.25">
      <c r="A67" s="116" t="s">
        <v>180</v>
      </c>
      <c r="B67" s="117"/>
      <c r="C67" s="101"/>
      <c r="D67" s="17"/>
      <c r="E67" s="17"/>
      <c r="F67" s="103"/>
      <c r="G67" s="103"/>
      <c r="H67" s="103" t="s">
        <v>329</v>
      </c>
      <c r="I67" s="103"/>
      <c r="J67" s="100"/>
      <c r="K67" s="100"/>
      <c r="L67" s="101" t="s">
        <v>181</v>
      </c>
    </row>
    <row r="68" spans="1:13" ht="30" hidden="1" outlineLevel="1" x14ac:dyDescent="0.25">
      <c r="A68" s="119" t="s">
        <v>182</v>
      </c>
      <c r="B68" s="65"/>
      <c r="C68" s="65"/>
      <c r="D68" s="65"/>
      <c r="E68" s="65"/>
      <c r="F68" s="190" t="s">
        <v>183</v>
      </c>
      <c r="G68" s="190"/>
      <c r="H68" s="191"/>
      <c r="I68" s="191"/>
      <c r="J68" s="65"/>
      <c r="K68" s="93" t="s">
        <v>184</v>
      </c>
      <c r="L68" s="93" t="s">
        <v>185</v>
      </c>
    </row>
    <row r="69" spans="1:13" ht="184.5" hidden="1" customHeight="1" outlineLevel="1" x14ac:dyDescent="0.25">
      <c r="A69" s="120" t="s">
        <v>214</v>
      </c>
      <c r="B69" s="65"/>
      <c r="C69" s="65"/>
      <c r="D69" s="65"/>
      <c r="E69" s="65"/>
      <c r="F69" s="175">
        <v>2000</v>
      </c>
      <c r="G69" s="175"/>
      <c r="H69" s="177"/>
      <c r="I69" s="177"/>
      <c r="J69" s="65"/>
      <c r="K69" s="65"/>
      <c r="L69" s="93" t="s">
        <v>217</v>
      </c>
    </row>
    <row r="70" spans="1:13" ht="75" hidden="1" outlineLevel="1" x14ac:dyDescent="0.25">
      <c r="A70" s="131" t="s">
        <v>319</v>
      </c>
      <c r="B70" s="127"/>
      <c r="C70" s="127"/>
      <c r="D70" s="127"/>
      <c r="E70" s="127"/>
      <c r="F70" s="175" t="s">
        <v>215</v>
      </c>
      <c r="G70" s="175"/>
      <c r="H70" s="177"/>
      <c r="I70" s="177"/>
      <c r="J70" s="127"/>
      <c r="K70" s="127"/>
      <c r="L70" s="93"/>
    </row>
    <row r="71" spans="1:13" s="18" customFormat="1" ht="45" hidden="1" outlineLevel="1" x14ac:dyDescent="0.25">
      <c r="A71" s="120" t="s">
        <v>186</v>
      </c>
      <c r="B71" s="65"/>
      <c r="C71" s="65"/>
      <c r="D71" s="65"/>
      <c r="E71" s="65"/>
      <c r="F71" s="177" t="s">
        <v>262</v>
      </c>
      <c r="G71" s="177"/>
      <c r="H71" s="192"/>
      <c r="I71" s="192"/>
      <c r="J71" s="65"/>
      <c r="K71" s="65"/>
      <c r="L71" s="93" t="s">
        <v>187</v>
      </c>
      <c r="M71" s="102"/>
    </row>
    <row r="72" spans="1:13" ht="77.25" customHeight="1" collapsed="1" x14ac:dyDescent="0.25">
      <c r="A72" s="113" t="s">
        <v>168</v>
      </c>
      <c r="B72" s="115"/>
      <c r="C72" s="101"/>
      <c r="D72" s="101"/>
      <c r="E72" s="101"/>
      <c r="F72" s="186"/>
      <c r="G72" s="186"/>
      <c r="H72" s="112"/>
      <c r="I72" s="112"/>
      <c r="J72" s="99"/>
      <c r="K72" s="99"/>
      <c r="L72" s="114"/>
    </row>
    <row r="73" spans="1:13" ht="77.25" customHeight="1" outlineLevel="1" x14ac:dyDescent="0.25">
      <c r="A73" s="120" t="s">
        <v>204</v>
      </c>
      <c r="B73" s="123"/>
      <c r="C73" s="123"/>
      <c r="D73" s="123"/>
      <c r="E73" s="123"/>
      <c r="F73" s="177" t="s">
        <v>349</v>
      </c>
      <c r="G73" s="177"/>
      <c r="H73" s="177" t="s">
        <v>203</v>
      </c>
      <c r="I73" s="177"/>
      <c r="J73" s="123"/>
      <c r="K73" s="123"/>
      <c r="L73" s="93" t="s">
        <v>206</v>
      </c>
    </row>
    <row r="74" spans="1:13" ht="77.25" customHeight="1" outlineLevel="1" x14ac:dyDescent="0.25">
      <c r="A74" s="120" t="s">
        <v>205</v>
      </c>
      <c r="B74" s="123"/>
      <c r="C74" s="123"/>
      <c r="D74" s="123"/>
      <c r="E74" s="123"/>
      <c r="F74" s="177" t="s">
        <v>213</v>
      </c>
      <c r="G74" s="177"/>
      <c r="H74" s="177" t="s">
        <v>208</v>
      </c>
      <c r="I74" s="177"/>
      <c r="J74" s="123"/>
      <c r="K74" s="123"/>
      <c r="L74" s="93" t="s">
        <v>207</v>
      </c>
    </row>
    <row r="75" spans="1:13" ht="150" outlineLevel="1" x14ac:dyDescent="0.25">
      <c r="A75" s="120"/>
      <c r="B75" s="242"/>
      <c r="C75" s="242"/>
      <c r="D75" s="242"/>
      <c r="E75" s="242"/>
      <c r="F75" s="323" t="s">
        <v>531</v>
      </c>
      <c r="G75" s="177"/>
      <c r="H75" s="177" t="s">
        <v>346</v>
      </c>
      <c r="I75" s="177"/>
      <c r="J75" s="121"/>
      <c r="K75" s="121"/>
      <c r="L75" s="93" t="s">
        <v>350</v>
      </c>
    </row>
    <row r="76" spans="1:13" ht="75" x14ac:dyDescent="0.25">
      <c r="A76" s="153" t="s">
        <v>484</v>
      </c>
      <c r="B76" s="121"/>
      <c r="C76" s="121"/>
      <c r="D76" s="121"/>
      <c r="E76" s="121"/>
      <c r="F76" s="302" t="s">
        <v>530</v>
      </c>
      <c r="G76" s="177"/>
      <c r="H76" s="177"/>
      <c r="I76" s="177"/>
      <c r="J76" s="242"/>
      <c r="K76" s="136" t="s">
        <v>242</v>
      </c>
      <c r="L76" s="93" t="s">
        <v>424</v>
      </c>
    </row>
    <row r="77" spans="1:13" ht="45" hidden="1" outlineLevel="1" x14ac:dyDescent="0.25">
      <c r="A77" s="126" t="s">
        <v>216</v>
      </c>
      <c r="B77" s="132"/>
      <c r="C77" s="132"/>
      <c r="D77" s="132"/>
      <c r="E77" s="132"/>
      <c r="F77" s="192"/>
      <c r="G77" s="192"/>
      <c r="H77" s="192">
        <v>0.05</v>
      </c>
      <c r="I77" s="192"/>
      <c r="J77" s="132"/>
      <c r="K77" s="132"/>
      <c r="L77" s="93" t="s">
        <v>345</v>
      </c>
    </row>
    <row r="78" spans="1:13" s="152" customFormat="1" ht="45" hidden="1" outlineLevel="1" x14ac:dyDescent="0.25">
      <c r="A78" s="340" t="s">
        <v>218</v>
      </c>
      <c r="B78" s="341"/>
      <c r="C78" s="341"/>
      <c r="D78" s="341"/>
      <c r="E78" s="341"/>
      <c r="F78" s="341"/>
      <c r="G78" s="341"/>
      <c r="H78" s="342" t="s">
        <v>220</v>
      </c>
      <c r="I78" s="342"/>
      <c r="J78" s="341"/>
      <c r="K78" s="341"/>
      <c r="L78" s="343" t="s">
        <v>219</v>
      </c>
    </row>
    <row r="79" spans="1:13" ht="60" collapsed="1" x14ac:dyDescent="0.25">
      <c r="A79" s="153" t="s">
        <v>188</v>
      </c>
      <c r="B79" s="338"/>
      <c r="C79" s="338"/>
      <c r="D79" s="338"/>
      <c r="E79" s="338"/>
      <c r="F79" s="338"/>
      <c r="G79" s="338"/>
      <c r="H79" s="205"/>
      <c r="I79" s="205" t="s">
        <v>348</v>
      </c>
      <c r="J79" s="338"/>
      <c r="K79" s="339" t="s">
        <v>347</v>
      </c>
      <c r="L79" s="339" t="s">
        <v>296</v>
      </c>
    </row>
    <row r="80" spans="1:13" x14ac:dyDescent="0.25">
      <c r="A80" s="328" t="s">
        <v>449</v>
      </c>
      <c r="B80" s="328"/>
      <c r="C80" s="328"/>
      <c r="D80" s="328"/>
      <c r="E80" s="328"/>
      <c r="F80" s="328"/>
      <c r="G80" s="328"/>
      <c r="H80" s="328"/>
      <c r="I80" s="344" t="s">
        <v>450</v>
      </c>
      <c r="J80" s="328"/>
      <c r="K80" s="328"/>
      <c r="L80" s="324"/>
    </row>
  </sheetData>
  <mergeCells count="6">
    <mergeCell ref="A1:J1"/>
    <mergeCell ref="A2:J2"/>
    <mergeCell ref="A3:J3"/>
    <mergeCell ref="B4:E4"/>
    <mergeCell ref="H29:H30"/>
    <mergeCell ref="J29:J30"/>
  </mergeCells>
  <pageMargins left="0.7" right="0.7" top="0.75" bottom="0.75" header="0.3" footer="0.3"/>
  <pageSetup paperSize="8" scale="46"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4"/>
  <sheetViews>
    <sheetView zoomScaleNormal="100" workbookViewId="0"/>
  </sheetViews>
  <sheetFormatPr defaultRowHeight="15" x14ac:dyDescent="0.25"/>
  <cols>
    <col min="1" max="1" width="23" customWidth="1"/>
    <col min="2" max="2" width="70" bestFit="1" customWidth="1"/>
    <col min="3" max="4" width="8" customWidth="1"/>
    <col min="5" max="5" width="61.42578125" customWidth="1"/>
    <col min="7" max="7" width="10.42578125" bestFit="1" customWidth="1"/>
  </cols>
  <sheetData>
    <row r="1" spans="1:6" ht="34.5" customHeight="1" x14ac:dyDescent="0.25">
      <c r="A1" s="122" t="s">
        <v>189</v>
      </c>
      <c r="B1" s="412" t="s">
        <v>352</v>
      </c>
      <c r="C1" s="413"/>
      <c r="D1" s="404" t="s">
        <v>354</v>
      </c>
      <c r="E1" s="404"/>
      <c r="F1" s="404"/>
    </row>
    <row r="2" spans="1:6" x14ac:dyDescent="0.25">
      <c r="A2" s="122"/>
      <c r="B2" s="409" t="s">
        <v>367</v>
      </c>
      <c r="C2" s="410"/>
      <c r="D2" s="410"/>
      <c r="E2" s="410"/>
      <c r="F2" s="411"/>
    </row>
    <row r="3" spans="1:6" x14ac:dyDescent="0.25">
      <c r="A3" s="122" t="s">
        <v>192</v>
      </c>
      <c r="B3" s="224"/>
      <c r="C3" s="225"/>
      <c r="D3" s="408" t="s">
        <v>199</v>
      </c>
      <c r="E3" s="408"/>
      <c r="F3" s="408"/>
    </row>
    <row r="4" spans="1:6" x14ac:dyDescent="0.25">
      <c r="A4" s="10" t="s">
        <v>193</v>
      </c>
      <c r="B4" s="414">
        <v>33.909999999999997</v>
      </c>
      <c r="C4" s="415"/>
      <c r="D4" s="405"/>
      <c r="E4" s="405"/>
      <c r="F4" s="405"/>
    </row>
    <row r="5" spans="1:6" x14ac:dyDescent="0.25">
      <c r="A5" s="10" t="s">
        <v>194</v>
      </c>
      <c r="B5" s="416">
        <v>44.25</v>
      </c>
      <c r="C5" s="417"/>
      <c r="D5" s="406" t="s">
        <v>368</v>
      </c>
      <c r="E5" s="407"/>
      <c r="F5" s="407"/>
    </row>
    <row r="6" spans="1:6" ht="31.5" customHeight="1" x14ac:dyDescent="0.25">
      <c r="A6" s="149" t="s">
        <v>198</v>
      </c>
      <c r="B6" s="418" t="s">
        <v>190</v>
      </c>
      <c r="C6" s="419"/>
      <c r="D6" s="420" t="s">
        <v>191</v>
      </c>
      <c r="E6" s="420"/>
      <c r="F6" s="420"/>
    </row>
    <row r="7" spans="1:6" x14ac:dyDescent="0.25">
      <c r="A7" s="10"/>
      <c r="B7" s="421" t="s">
        <v>357</v>
      </c>
      <c r="C7" s="422"/>
      <c r="D7" s="402" t="s">
        <v>195</v>
      </c>
      <c r="E7" s="402"/>
      <c r="F7" s="402"/>
    </row>
    <row r="8" spans="1:6" ht="30" customHeight="1" x14ac:dyDescent="0.25">
      <c r="A8" s="10"/>
      <c r="B8" s="412" t="s">
        <v>353</v>
      </c>
      <c r="C8" s="413"/>
      <c r="D8" s="402" t="s">
        <v>196</v>
      </c>
      <c r="E8" s="402"/>
      <c r="F8" s="402"/>
    </row>
    <row r="9" spans="1:6" ht="45" customHeight="1" x14ac:dyDescent="0.25">
      <c r="A9" s="10"/>
      <c r="B9" s="412" t="s">
        <v>393</v>
      </c>
      <c r="C9" s="413"/>
      <c r="D9" s="402" t="s">
        <v>197</v>
      </c>
      <c r="E9" s="402"/>
      <c r="F9" s="402"/>
    </row>
    <row r="10" spans="1:6" ht="30" customHeight="1" x14ac:dyDescent="0.25">
      <c r="A10" s="10"/>
      <c r="B10" s="412" t="s">
        <v>394</v>
      </c>
      <c r="C10" s="413"/>
      <c r="D10" s="403" t="s">
        <v>200</v>
      </c>
      <c r="E10" s="403"/>
      <c r="F10" s="403"/>
    </row>
    <row r="11" spans="1:6" ht="30.75" customHeight="1" x14ac:dyDescent="0.25">
      <c r="A11" s="10"/>
      <c r="B11" s="423" t="s">
        <v>396</v>
      </c>
      <c r="C11" s="424"/>
      <c r="D11" s="403" t="s">
        <v>344</v>
      </c>
      <c r="E11" s="403"/>
      <c r="F11" s="403"/>
    </row>
    <row r="12" spans="1:6" ht="78.75" customHeight="1" x14ac:dyDescent="0.25">
      <c r="A12" s="10"/>
      <c r="B12" s="426" t="s">
        <v>355</v>
      </c>
      <c r="C12" s="426"/>
      <c r="D12" s="426"/>
      <c r="E12" s="426"/>
      <c r="F12" s="426"/>
    </row>
    <row r="13" spans="1:6" x14ac:dyDescent="0.25">
      <c r="A13" s="210" t="s">
        <v>356</v>
      </c>
      <c r="B13" s="230" t="s">
        <v>361</v>
      </c>
      <c r="C13" s="231" t="s">
        <v>362</v>
      </c>
      <c r="D13" s="223" t="s">
        <v>363</v>
      </c>
      <c r="E13" s="223" t="s">
        <v>364</v>
      </c>
      <c r="F13" s="223" t="s">
        <v>365</v>
      </c>
    </row>
    <row r="14" spans="1:6" x14ac:dyDescent="0.25">
      <c r="A14" s="219" t="s">
        <v>358</v>
      </c>
      <c r="B14" s="222">
        <v>3.7999999999999999E-2</v>
      </c>
      <c r="C14" s="220">
        <v>1E-3</v>
      </c>
      <c r="D14" s="151">
        <v>8.9999999999999993E-3</v>
      </c>
      <c r="E14" s="151">
        <v>-6.0000000000000001E-3</v>
      </c>
      <c r="F14" s="151">
        <f>SUM(B14:E14)</f>
        <v>4.2000000000000003E-2</v>
      </c>
    </row>
    <row r="15" spans="1:6" x14ac:dyDescent="0.25">
      <c r="A15" s="219" t="s">
        <v>359</v>
      </c>
      <c r="B15" s="222">
        <v>2.8000000000000001E-2</v>
      </c>
      <c r="C15" s="220">
        <v>2.3E-2</v>
      </c>
      <c r="D15" s="151">
        <v>8.9999999999999993E-3</v>
      </c>
      <c r="E15" s="151">
        <v>5.0000000000000001E-3</v>
      </c>
      <c r="F15" s="151">
        <f t="shared" ref="F15:F16" si="0">SUM(B15:E15)</f>
        <v>6.5000000000000002E-2</v>
      </c>
    </row>
    <row r="16" spans="1:6" x14ac:dyDescent="0.25">
      <c r="A16" s="219" t="s">
        <v>360</v>
      </c>
      <c r="B16" s="222">
        <v>1.7000000000000001E-2</v>
      </c>
      <c r="C16" s="222">
        <v>1E-3</v>
      </c>
      <c r="D16" s="222">
        <v>8.9999999999999993E-3</v>
      </c>
      <c r="E16" s="222">
        <v>8.0000000000000002E-3</v>
      </c>
      <c r="F16" s="151">
        <f t="shared" si="0"/>
        <v>3.5000000000000003E-2</v>
      </c>
    </row>
    <row r="17" spans="1:7" x14ac:dyDescent="0.25">
      <c r="A17" s="210" t="s">
        <v>366</v>
      </c>
      <c r="B17" s="230" t="s">
        <v>386</v>
      </c>
      <c r="C17" s="231" t="s">
        <v>384</v>
      </c>
      <c r="D17" s="230" t="s">
        <v>385</v>
      </c>
      <c r="E17" s="230" t="s">
        <v>387</v>
      </c>
      <c r="F17" s="230" t="s">
        <v>384</v>
      </c>
    </row>
    <row r="18" spans="1:7" x14ac:dyDescent="0.25">
      <c r="A18" s="219" t="s">
        <v>369</v>
      </c>
      <c r="B18" s="222">
        <v>29</v>
      </c>
      <c r="C18" s="220" t="s">
        <v>383</v>
      </c>
      <c r="D18" s="219" t="s">
        <v>369</v>
      </c>
      <c r="E18" s="222">
        <v>10</v>
      </c>
      <c r="F18" s="222" t="s">
        <v>383</v>
      </c>
    </row>
    <row r="19" spans="1:7" x14ac:dyDescent="0.25">
      <c r="A19" s="219" t="s">
        <v>370</v>
      </c>
      <c r="B19" s="222">
        <v>141.5</v>
      </c>
      <c r="C19" s="220" t="s">
        <v>383</v>
      </c>
      <c r="D19" s="219" t="s">
        <v>370</v>
      </c>
      <c r="E19" s="222">
        <v>50</v>
      </c>
      <c r="F19" s="222" t="s">
        <v>383</v>
      </c>
    </row>
    <row r="20" spans="1:7" x14ac:dyDescent="0.25">
      <c r="A20" s="219" t="s">
        <v>371</v>
      </c>
      <c r="B20" s="222">
        <v>29.5</v>
      </c>
      <c r="C20" s="220" t="s">
        <v>383</v>
      </c>
      <c r="D20" s="219" t="s">
        <v>371</v>
      </c>
      <c r="E20" s="222">
        <v>25</v>
      </c>
      <c r="F20" s="222" t="s">
        <v>383</v>
      </c>
    </row>
    <row r="21" spans="1:7" x14ac:dyDescent="0.25">
      <c r="A21" s="219" t="s">
        <v>372</v>
      </c>
      <c r="B21" s="222">
        <v>0.01</v>
      </c>
      <c r="C21" s="220" t="s">
        <v>383</v>
      </c>
      <c r="D21" s="219" t="s">
        <v>372</v>
      </c>
      <c r="E21" s="222">
        <v>5.0000000000000001E-3</v>
      </c>
      <c r="F21" s="222" t="s">
        <v>383</v>
      </c>
    </row>
    <row r="22" spans="1:7" x14ac:dyDescent="0.25">
      <c r="A22" s="219" t="s">
        <v>373</v>
      </c>
      <c r="B22" s="222">
        <v>0.01</v>
      </c>
      <c r="C22" s="220" t="s">
        <v>383</v>
      </c>
      <c r="D22" s="219" t="s">
        <v>373</v>
      </c>
      <c r="E22" s="222">
        <v>0.01</v>
      </c>
      <c r="F22" s="222" t="s">
        <v>383</v>
      </c>
    </row>
    <row r="23" spans="1:7" x14ac:dyDescent="0.25">
      <c r="A23" s="219" t="s">
        <v>374</v>
      </c>
      <c r="B23" s="222">
        <v>0.01</v>
      </c>
      <c r="C23" s="220" t="s">
        <v>383</v>
      </c>
      <c r="D23" s="219" t="s">
        <v>374</v>
      </c>
      <c r="E23" s="222">
        <v>0.01</v>
      </c>
      <c r="F23" s="222" t="s">
        <v>383</v>
      </c>
    </row>
    <row r="24" spans="1:7" x14ac:dyDescent="0.25">
      <c r="A24" s="219" t="s">
        <v>375</v>
      </c>
      <c r="B24" s="222">
        <v>0.36</v>
      </c>
      <c r="C24" s="220" t="s">
        <v>383</v>
      </c>
      <c r="D24" s="219" t="s">
        <v>375</v>
      </c>
      <c r="E24" s="222">
        <v>0.25</v>
      </c>
      <c r="F24" s="222" t="s">
        <v>383</v>
      </c>
    </row>
    <row r="25" spans="1:7" x14ac:dyDescent="0.25">
      <c r="A25" s="219" t="s">
        <v>376</v>
      </c>
      <c r="B25" s="222">
        <v>4.9000000000000002E-2</v>
      </c>
      <c r="C25" s="220" t="s">
        <v>383</v>
      </c>
      <c r="D25" s="219" t="s">
        <v>376</v>
      </c>
      <c r="E25" s="222">
        <v>4.9000000000000002E-2</v>
      </c>
      <c r="F25" s="222" t="s">
        <v>383</v>
      </c>
    </row>
    <row r="26" spans="1:7" x14ac:dyDescent="0.25">
      <c r="A26" s="219" t="s">
        <v>377</v>
      </c>
      <c r="B26" s="222">
        <v>1E-3</v>
      </c>
      <c r="C26" s="220" t="s">
        <v>383</v>
      </c>
      <c r="D26" s="219" t="s">
        <v>377</v>
      </c>
      <c r="E26" s="222">
        <v>1E-3</v>
      </c>
      <c r="F26" s="222" t="s">
        <v>383</v>
      </c>
    </row>
    <row r="27" spans="1:7" x14ac:dyDescent="0.25">
      <c r="A27" s="219" t="s">
        <v>378</v>
      </c>
      <c r="B27" s="222">
        <v>0.04</v>
      </c>
      <c r="C27" s="220" t="s">
        <v>383</v>
      </c>
      <c r="D27" s="219" t="s">
        <v>378</v>
      </c>
      <c r="E27" s="222">
        <v>0.04</v>
      </c>
      <c r="F27" s="222" t="s">
        <v>383</v>
      </c>
    </row>
    <row r="28" spans="1:7" x14ac:dyDescent="0.25">
      <c r="A28" s="219" t="s">
        <v>379</v>
      </c>
      <c r="B28" s="222">
        <v>2.5000000000000001E-4</v>
      </c>
      <c r="C28" s="220" t="s">
        <v>383</v>
      </c>
      <c r="D28" s="219" t="s">
        <v>379</v>
      </c>
      <c r="E28" s="222">
        <v>2.5000000000000001E-4</v>
      </c>
      <c r="F28" s="222" t="s">
        <v>383</v>
      </c>
    </row>
    <row r="29" spans="1:7" x14ac:dyDescent="0.25">
      <c r="A29" s="219" t="s">
        <v>380</v>
      </c>
      <c r="B29" s="222">
        <v>0.02</v>
      </c>
      <c r="C29" s="220" t="s">
        <v>383</v>
      </c>
      <c r="D29" s="219" t="s">
        <v>380</v>
      </c>
      <c r="E29" s="222">
        <v>1.4999999999999999E-2</v>
      </c>
      <c r="F29" s="222" t="s">
        <v>383</v>
      </c>
    </row>
    <row r="30" spans="1:7" x14ac:dyDescent="0.25">
      <c r="A30" s="10" t="s">
        <v>381</v>
      </c>
      <c r="B30" s="222">
        <v>5.2</v>
      </c>
      <c r="C30" s="222" t="s">
        <v>383</v>
      </c>
      <c r="D30" s="10" t="s">
        <v>381</v>
      </c>
      <c r="E30" s="222">
        <v>5</v>
      </c>
      <c r="F30" s="222" t="s">
        <v>383</v>
      </c>
    </row>
    <row r="31" spans="1:7" x14ac:dyDescent="0.25">
      <c r="A31" s="327" t="s">
        <v>382</v>
      </c>
      <c r="B31" s="326">
        <v>0.46</v>
      </c>
      <c r="C31" s="229" t="s">
        <v>383</v>
      </c>
      <c r="D31" s="228" t="s">
        <v>382</v>
      </c>
      <c r="E31" s="222">
        <v>0.4</v>
      </c>
      <c r="F31" s="222" t="s">
        <v>383</v>
      </c>
    </row>
    <row r="32" spans="1:7" x14ac:dyDescent="0.25">
      <c r="A32" s="122" t="s">
        <v>389</v>
      </c>
      <c r="B32" s="234">
        <v>0.38</v>
      </c>
      <c r="C32" s="222" t="s">
        <v>388</v>
      </c>
      <c r="D32" s="122" t="s">
        <v>389</v>
      </c>
      <c r="E32" s="235">
        <v>0.34</v>
      </c>
      <c r="F32" s="222" t="s">
        <v>388</v>
      </c>
      <c r="G32" s="232"/>
    </row>
    <row r="33" spans="1:7" x14ac:dyDescent="0.25">
      <c r="A33" s="233"/>
      <c r="B33" s="221"/>
      <c r="C33" s="221"/>
      <c r="D33" s="402"/>
      <c r="E33" s="402"/>
      <c r="F33" s="402"/>
      <c r="G33" s="232"/>
    </row>
    <row r="34" spans="1:7" x14ac:dyDescent="0.25">
      <c r="A34" s="202" t="s">
        <v>343</v>
      </c>
      <c r="B34" s="226"/>
      <c r="C34" s="227"/>
      <c r="D34" s="425"/>
      <c r="E34" s="425"/>
      <c r="F34" s="425"/>
    </row>
    <row r="35" spans="1:7" x14ac:dyDescent="0.25">
      <c r="A35" s="431" t="s">
        <v>342</v>
      </c>
      <c r="B35" s="432"/>
      <c r="C35" s="227"/>
      <c r="D35" s="425"/>
      <c r="E35" s="425"/>
      <c r="F35" s="425"/>
    </row>
    <row r="36" spans="1:7" x14ac:dyDescent="0.25">
      <c r="A36" s="204" t="s">
        <v>391</v>
      </c>
      <c r="B36" s="226"/>
      <c r="C36" s="227"/>
      <c r="D36" s="425"/>
      <c r="E36" s="425"/>
      <c r="F36" s="425"/>
    </row>
    <row r="37" spans="1:7" x14ac:dyDescent="0.25">
      <c r="A37" s="203" t="s">
        <v>390</v>
      </c>
      <c r="B37" s="226"/>
      <c r="C37" s="227"/>
      <c r="D37" s="425" t="s">
        <v>341</v>
      </c>
      <c r="E37" s="425"/>
      <c r="F37" s="425"/>
    </row>
    <row r="38" spans="1:7" ht="32.25" customHeight="1" x14ac:dyDescent="0.25">
      <c r="A38" s="203" t="s">
        <v>392</v>
      </c>
      <c r="B38" s="226"/>
      <c r="C38" s="227"/>
      <c r="D38" s="428" t="s">
        <v>456</v>
      </c>
      <c r="E38" s="429"/>
      <c r="F38" s="430"/>
    </row>
    <row r="39" spans="1:7" ht="32.25" customHeight="1" x14ac:dyDescent="0.25">
      <c r="A39" s="325" t="s">
        <v>452</v>
      </c>
      <c r="B39" s="226"/>
      <c r="C39" s="227"/>
      <c r="D39" s="427" t="s">
        <v>455</v>
      </c>
      <c r="E39" s="425"/>
      <c r="F39" s="425"/>
    </row>
    <row r="40" spans="1:7" x14ac:dyDescent="0.25">
      <c r="A40" s="203" t="s">
        <v>339</v>
      </c>
      <c r="B40" s="226"/>
      <c r="C40" s="227"/>
      <c r="D40" s="425" t="s">
        <v>453</v>
      </c>
      <c r="E40" s="425"/>
      <c r="F40" s="425"/>
    </row>
    <row r="41" spans="1:7" x14ac:dyDescent="0.25">
      <c r="A41" s="203" t="s">
        <v>340</v>
      </c>
      <c r="B41" s="226"/>
      <c r="C41" s="227"/>
      <c r="D41" s="425" t="s">
        <v>454</v>
      </c>
      <c r="E41" s="425"/>
      <c r="F41" s="425"/>
    </row>
    <row r="43" spans="1:7" x14ac:dyDescent="0.25">
      <c r="A43" s="236"/>
      <c r="B43" s="147"/>
    </row>
    <row r="44" spans="1:7" x14ac:dyDescent="0.25">
      <c r="A44" s="147"/>
      <c r="B44" s="147"/>
    </row>
  </sheetData>
  <mergeCells count="31">
    <mergeCell ref="D40:F40"/>
    <mergeCell ref="D41:F41"/>
    <mergeCell ref="D11:F11"/>
    <mergeCell ref="D34:F34"/>
    <mergeCell ref="B12:F12"/>
    <mergeCell ref="D33:F33"/>
    <mergeCell ref="D39:F39"/>
    <mergeCell ref="D38:F38"/>
    <mergeCell ref="D36:F36"/>
    <mergeCell ref="A35:B35"/>
    <mergeCell ref="B9:C9"/>
    <mergeCell ref="B10:C10"/>
    <mergeCell ref="B11:C11"/>
    <mergeCell ref="D35:F35"/>
    <mergeCell ref="D37:F37"/>
    <mergeCell ref="D7:F7"/>
    <mergeCell ref="D8:F8"/>
    <mergeCell ref="D9:F9"/>
    <mergeCell ref="D10:F10"/>
    <mergeCell ref="D1:F1"/>
    <mergeCell ref="D4:F4"/>
    <mergeCell ref="D5:F5"/>
    <mergeCell ref="D3:F3"/>
    <mergeCell ref="B2:F2"/>
    <mergeCell ref="B1:C1"/>
    <mergeCell ref="B4:C4"/>
    <mergeCell ref="B5:C5"/>
    <mergeCell ref="B6:C6"/>
    <mergeCell ref="D6:F6"/>
    <mergeCell ref="B7:C7"/>
    <mergeCell ref="B8:C8"/>
  </mergeCells>
  <hyperlinks>
    <hyperlink ref="D1" r:id="rId1"/>
    <hyperlink ref="B2" r:id="rId2"/>
  </hyperlinks>
  <pageMargins left="0.7" right="0.7" top="0.75" bottom="0.75" header="0.3" footer="0.3"/>
  <pageSetup paperSize="9" scale="81" fitToHeight="0" orientation="landscape" r:id="rId3"/>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
  <sheetViews>
    <sheetView workbookViewId="0"/>
  </sheetViews>
  <sheetFormatPr defaultRowHeight="15" x14ac:dyDescent="0.25"/>
  <cols>
    <col min="1" max="1" width="14.85546875" customWidth="1"/>
    <col min="2" max="2" width="11" bestFit="1" customWidth="1"/>
    <col min="3" max="3" width="12.85546875" customWidth="1"/>
    <col min="4" max="4" width="14.5703125" customWidth="1"/>
    <col min="5" max="5" width="12.5703125" customWidth="1"/>
  </cols>
  <sheetData>
    <row r="1" spans="1:5" ht="45.75" thickBot="1" x14ac:dyDescent="0.3">
      <c r="A1" s="11"/>
      <c r="B1" s="7" t="s">
        <v>25</v>
      </c>
      <c r="C1" s="8" t="s">
        <v>26</v>
      </c>
      <c r="D1" s="7" t="s">
        <v>27</v>
      </c>
      <c r="E1" s="7" t="s">
        <v>28</v>
      </c>
    </row>
    <row r="2" spans="1:5" x14ac:dyDescent="0.25">
      <c r="A2" s="6" t="s">
        <v>24</v>
      </c>
    </row>
    <row r="3" spans="1:5" x14ac:dyDescent="0.25">
      <c r="A3" s="5" t="s">
        <v>15</v>
      </c>
      <c r="B3" s="9">
        <f>'[1]Samenvatting Kengetallen'!H16*1000</f>
        <v>1131937</v>
      </c>
      <c r="C3" s="9">
        <f>'[1]Samenvatting Kengetallen'!H37*1000</f>
        <v>437939.5</v>
      </c>
      <c r="D3" s="9">
        <f>'[1]Samenvatting Kengetallen'!H58*1000</f>
        <v>55331.25</v>
      </c>
      <c r="E3" s="9">
        <f>'[1]Samenvatting Kengetallen'!H79*1000</f>
        <v>157993.25</v>
      </c>
    </row>
    <row r="4" spans="1:5" x14ac:dyDescent="0.25">
      <c r="A4" s="5" t="s">
        <v>12</v>
      </c>
      <c r="B4" s="9">
        <f>'[1]Samenvatting Kengetallen'!H17*1000</f>
        <v>7660328.3214285718</v>
      </c>
      <c r="C4" s="9">
        <f>'[1]Samenvatting Kengetallen'!H38*1000</f>
        <v>1643279.25</v>
      </c>
      <c r="D4" s="9">
        <f>'[1]Samenvatting Kengetallen'!H59*1000</f>
        <v>158177.21428571429</v>
      </c>
      <c r="E4" s="9">
        <f>'[1]Samenvatting Kengetallen'!H80*1000</f>
        <v>476861.21428571432</v>
      </c>
    </row>
    <row r="5" spans="1:5" x14ac:dyDescent="0.25">
      <c r="A5" s="5" t="s">
        <v>23</v>
      </c>
      <c r="B5" s="9">
        <f>'[1]Samenvatting Kengetallen'!H18*1000</f>
        <v>13501023.250000002</v>
      </c>
      <c r="C5" s="9">
        <f>'[1]Samenvatting Kengetallen'!H39*1000</f>
        <v>3933010</v>
      </c>
      <c r="D5" s="9">
        <f>'[1]Samenvatting Kengetallen'!H60*1000</f>
        <v>1689577</v>
      </c>
      <c r="E5" s="9">
        <f>'[1]Samenvatting Kengetallen'!H81*1000</f>
        <v>1411149</v>
      </c>
    </row>
    <row r="6" spans="1:5" x14ac:dyDescent="0.25">
      <c r="A6" s="5" t="s">
        <v>11</v>
      </c>
      <c r="B6" s="9">
        <f>'[1]Samenvatting Kengetallen'!H19*1000</f>
        <v>10952004.536458332</v>
      </c>
      <c r="C6" s="9">
        <f>'[1]Samenvatting Kengetallen'!H40*1000</f>
        <v>3738236.0416666665</v>
      </c>
      <c r="D6" s="9">
        <f>'[1]Samenvatting Kengetallen'!H61*1000</f>
        <v>185322.24479166669</v>
      </c>
      <c r="E6" s="9">
        <f>'[1]Samenvatting Kengetallen'!H82*1000</f>
        <v>2099464.826388889</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RowHeight="15" x14ac:dyDescent="0.25"/>
  <cols>
    <col min="1" max="1" width="17.140625" customWidth="1"/>
    <col min="2" max="2" width="15.7109375" customWidth="1"/>
    <col min="3" max="3" width="17.5703125" customWidth="1"/>
    <col min="4" max="4" width="17.140625" customWidth="1"/>
    <col min="5" max="5" width="11.85546875" customWidth="1"/>
  </cols>
  <sheetData>
    <row r="1" spans="1:5" ht="45.75" thickBot="1" x14ac:dyDescent="0.3">
      <c r="A1" s="11"/>
      <c r="B1" s="7" t="s">
        <v>25</v>
      </c>
      <c r="C1" s="8" t="s">
        <v>26</v>
      </c>
      <c r="D1" s="7" t="s">
        <v>27</v>
      </c>
      <c r="E1" s="7" t="s">
        <v>28</v>
      </c>
    </row>
    <row r="2" spans="1:5" x14ac:dyDescent="0.25">
      <c r="A2" s="6" t="s">
        <v>24</v>
      </c>
    </row>
    <row r="3" spans="1:5" x14ac:dyDescent="0.25">
      <c r="A3" s="5" t="s">
        <v>15</v>
      </c>
      <c r="B3" s="9">
        <f>'[1]Samenvatting Kengetallen'!S16*1000</f>
        <v>1697021.75</v>
      </c>
      <c r="C3" s="9">
        <f>'[1]Samenvatting Kengetallen'!S37*1000</f>
        <v>222675.125</v>
      </c>
      <c r="D3" s="9">
        <f>'[1]Samenvatting Kengetallen'!S58*1000</f>
        <v>54744.25</v>
      </c>
      <c r="E3" s="9">
        <f>'[1]Samenvatting Kengetallen'!S79*1000</f>
        <v>40687</v>
      </c>
    </row>
    <row r="4" spans="1:5" x14ac:dyDescent="0.25">
      <c r="A4" s="5" t="s">
        <v>12</v>
      </c>
      <c r="B4" s="9">
        <f>'[1]Samenvatting Kengetallen'!S17*1000</f>
        <v>11396193.625</v>
      </c>
      <c r="C4" s="9">
        <f>'[1]Samenvatting Kengetallen'!S38*1000</f>
        <v>804416</v>
      </c>
      <c r="D4" s="9">
        <f>'[1]Samenvatting Kengetallen'!S59*1000</f>
        <v>206643.00000000003</v>
      </c>
      <c r="E4" s="9">
        <f>'[1]Samenvatting Kengetallen'!S80*1000</f>
        <v>149635.375</v>
      </c>
    </row>
    <row r="5" spans="1:5" x14ac:dyDescent="0.25">
      <c r="A5" s="5" t="s">
        <v>23</v>
      </c>
      <c r="B5" s="9">
        <f>'[1]Samenvatting Kengetallen'!S18*1000</f>
        <v>35134028</v>
      </c>
      <c r="C5" s="9">
        <f>'[1]Samenvatting Kengetallen'!S39*1000</f>
        <v>3243244.5</v>
      </c>
      <c r="D5" s="9">
        <f>'[1]Samenvatting Kengetallen'!S60*1000</f>
        <v>1342370.5</v>
      </c>
      <c r="E5" s="9">
        <f>'[1]Samenvatting Kengetallen'!S81*1000</f>
        <v>550076.125</v>
      </c>
    </row>
    <row r="6" spans="1:5" x14ac:dyDescent="0.25">
      <c r="A6" s="5" t="s">
        <v>11</v>
      </c>
      <c r="B6" s="9">
        <f>'[1]Samenvatting Kengetallen'!S19*1000</f>
        <v>161008383.25</v>
      </c>
      <c r="C6" s="9">
        <f>'[1]Samenvatting Kengetallen'!S40*1000</f>
        <v>5999224.9375000009</v>
      </c>
      <c r="D6" s="9">
        <f>'[1]Samenvatting Kengetallen'!S61*1000</f>
        <v>2379026.25</v>
      </c>
      <c r="E6" s="9">
        <f>'[1]Samenvatting Kengetallen'!S82*1000</f>
        <v>2318998.3125000005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A14" sqref="A14"/>
    </sheetView>
  </sheetViews>
  <sheetFormatPr defaultRowHeight="15" x14ac:dyDescent="0.25"/>
  <cols>
    <col min="1" max="1" width="50.140625" bestFit="1" customWidth="1"/>
    <col min="2" max="2" width="13.42578125" bestFit="1" customWidth="1"/>
    <col min="3" max="3" width="19.7109375" bestFit="1" customWidth="1"/>
    <col min="4" max="4" width="17" customWidth="1"/>
  </cols>
  <sheetData>
    <row r="1" spans="1:4" ht="15.75" thickBot="1" x14ac:dyDescent="0.3">
      <c r="A1" s="433" t="s">
        <v>46</v>
      </c>
      <c r="B1" s="433"/>
      <c r="C1" s="433"/>
      <c r="D1" s="433"/>
    </row>
    <row r="2" spans="1:4" x14ac:dyDescent="0.25">
      <c r="A2" s="306" t="s">
        <v>41</v>
      </c>
      <c r="B2" s="318" t="s">
        <v>42</v>
      </c>
      <c r="C2" s="317" t="s">
        <v>43</v>
      </c>
      <c r="D2" s="307" t="s">
        <v>44</v>
      </c>
    </row>
    <row r="3" spans="1:4" x14ac:dyDescent="0.25">
      <c r="A3" s="308" t="s">
        <v>25</v>
      </c>
      <c r="B3" s="244" t="s">
        <v>29</v>
      </c>
      <c r="C3" s="244" t="s">
        <v>30</v>
      </c>
      <c r="D3" s="309" t="s">
        <v>31</v>
      </c>
    </row>
    <row r="4" spans="1:4" x14ac:dyDescent="0.25">
      <c r="A4" s="308" t="s">
        <v>26</v>
      </c>
      <c r="B4" s="244" t="s">
        <v>32</v>
      </c>
      <c r="C4" s="244" t="s">
        <v>33</v>
      </c>
      <c r="D4" s="309" t="s">
        <v>34</v>
      </c>
    </row>
    <row r="5" spans="1:4" x14ac:dyDescent="0.25">
      <c r="A5" s="308" t="s">
        <v>35</v>
      </c>
      <c r="B5" s="244" t="s">
        <v>36</v>
      </c>
      <c r="C5" s="244" t="s">
        <v>37</v>
      </c>
      <c r="D5" s="309" t="s">
        <v>38</v>
      </c>
    </row>
    <row r="6" spans="1:4" x14ac:dyDescent="0.25">
      <c r="A6" s="308" t="s">
        <v>45</v>
      </c>
      <c r="B6" s="319" t="s">
        <v>42</v>
      </c>
      <c r="C6" s="243" t="s">
        <v>43</v>
      </c>
      <c r="D6" s="310" t="s">
        <v>44</v>
      </c>
    </row>
    <row r="7" spans="1:4" ht="15.75" thickBot="1" x14ac:dyDescent="0.3">
      <c r="A7" s="311" t="s">
        <v>39</v>
      </c>
      <c r="B7" s="312" t="s">
        <v>36</v>
      </c>
      <c r="C7" s="312" t="s">
        <v>37</v>
      </c>
      <c r="D7" s="313" t="s">
        <v>38</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Evaluatie kostenhaalbaarheid</vt:lpstr>
      <vt:lpstr>Schroot kostenhaalbaarheid</vt:lpstr>
      <vt:lpstr>Afvalinz. kostenhaalbaarheid</vt:lpstr>
      <vt:lpstr>Legende haalbaarheid</vt:lpstr>
      <vt:lpstr>Overzicht kostprijzen</vt:lpstr>
      <vt:lpstr>Info Heffingen</vt:lpstr>
      <vt:lpstr>Haalbaarheid_Febem_2009-1012</vt:lpstr>
      <vt:lpstr>Haalbaarheid_Schroot_2009-2012</vt:lpstr>
      <vt:lpstr>Beoordelingstabel haalbaarheid</vt:lpstr>
    </vt:vector>
  </TitlesOfParts>
  <Company>VITO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Verachtert Els</dc:creator>
  <cp:lastModifiedBy>Huybrechts Diane</cp:lastModifiedBy>
  <cp:lastPrinted>2015-01-05T08:53:11Z</cp:lastPrinted>
  <dcterms:created xsi:type="dcterms:W3CDTF">2014-07-08T07:27:08Z</dcterms:created>
  <dcterms:modified xsi:type="dcterms:W3CDTF">2015-04-08T12:45:22Z</dcterms:modified>
</cp:coreProperties>
</file>